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3/HANFA/Q4 Report/Nekonsolidirano/"/>
    </mc:Choice>
  </mc:AlternateContent>
  <xr:revisionPtr revIDLastSave="93" documentId="8_{0ED7854A-E54F-4E3B-8E28-9625A7546567}" xr6:coauthVersionLast="47" xr6:coauthVersionMax="47" xr10:uidLastSave="{B3FC4348-D618-403F-AE14-2E699F83354C}"/>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V57" i="22"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V40" i="22" s="1"/>
  <c r="W40" i="22" s="1"/>
  <c r="J63" i="26"/>
  <c r="H63" i="26"/>
  <c r="K62" i="26"/>
  <c r="K66" i="26" s="1"/>
  <c r="H62" i="26"/>
  <c r="H68" i="26" s="1"/>
  <c r="H64" i="26"/>
  <c r="I51" i="21"/>
  <c r="I53" i="21" s="1"/>
  <c r="H51" i="21"/>
  <c r="H53" i="21" s="1"/>
  <c r="I67" i="26" l="1"/>
  <c r="I68" i="26"/>
  <c r="J66" i="26"/>
  <c r="J68" i="26"/>
  <c r="K67" i="26"/>
  <c r="K68" i="26"/>
  <c r="H66" i="26"/>
  <c r="H67" i="26"/>
  <c r="V11" i="22" s="1"/>
  <c r="W11" i="22"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<sst xmlns="http://schemas.openxmlformats.org/spreadsheetml/2006/main" count="535" uniqueCount="470">
  <si>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</si>
  <si>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</si>
  <si>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</si>
  <si>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</si>
  <si>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</si>
  <si>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</si>
  <si>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</si>
  <si>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</si>
  <si>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</si>
  <si>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</si>
  <si>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</si>
  <si>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</si>
  <si>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</si>
  <si>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</si>
  <si>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</si>
  <si>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</si>
  <si>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</si>
  <si>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</si>
  <si>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</si>
  <si>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</si>
  <si>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</si>
  <si>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</si>
  <si>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</si>
  <si>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</si>
  <si>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</si>
  <si>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</si>
  <si>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</si>
  <si>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</si>
  <si>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</si>
  <si>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</si>
  <si>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</si>
  <si>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</si>
  <si>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</si>
  <si>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</si>
  <si>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</si>
  <si>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</si>
  <si>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</si>
  <si>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</si>
  <si>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</si>
  <si>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</si>
  <si>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</si>
  <si>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</si>
  <si>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</si>
  <si>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</si>
  <si>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</si>
  <si>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</si>
  <si>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</si>
  <si>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</si>
  <si>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</si>
  <si>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</si>
  <si>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</si>
  <si>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</si>
  <si>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</si>
  <si>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</si>
  <si>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</si>
  <si>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</si>
  <si>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</si>
  <si>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</si>
  <si>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</si>
  <si>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</si>
  <si>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</si>
  <si>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</si>
  <si>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</si>
  <si>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</si>
  <si>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</si>
  <si>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</si>
  <si>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</si>
  <si>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</si>
  <si>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</si>
  <si>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</si>
  <si>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</si>
  <si>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</si>
  <si>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</si>
  <si>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</si>
  <si>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</si>
  <si>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</si>
  <si>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</si>
  <si>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</si>
  <si>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</si>
  <si>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</si>
  <si>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</si>
  <si>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</si>
  <si>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</si>
  <si>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</si>
  <si>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</si>
  <si>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</si>
  <si>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</si>
  <si>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</si>
  <si>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</si>
  <si>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</si>
  <si>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</si>
  <si>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</si>
  <si>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</si>
  <si>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</si>
  <si>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</si>
  <si>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</si>
  <si>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</si>
  <si>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</si>
  <si>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</si>
  <si>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</si>
  <si>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</si>
  <si>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</si>
  <si>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</si>
  <si>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</si>
  <si>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</si>
  <si>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</si>
  <si>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</si>
  <si>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</si>
  <si>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</si>
  <si>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</si>
  <si>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</si>
  <si>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</si>
  <si>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</si>
  <si>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</si>
  <si>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</si>
  <si>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</si>
  <si>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</si>
  <si>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</si>
  <si>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</si>
  <si>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</si>
  <si>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</si>
  <si>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</si>
  <si>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</si>
  <si>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</si>
  <si>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</si>
  <si>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</si>
  <si>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</si>
  <si>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</si>
  <si>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</si>
  <si>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</si>
  <si>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</si>
  <si>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</si>
  <si>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</si>
  <si>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</si>
  <si>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</si>
  <si>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</si>
  <si>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</si>
  <si>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</si>
  <si>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</si>
  <si>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</si>
  <si>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</si>
  <si>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</si>
  <si>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</si>
  <si>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</si>
  <si>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</si>
  <si>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</si>
  <si>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</si>
  <si>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</si>
  <si>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</si>
  <si>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</si>
  <si>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</si>
  <si>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</si>
  <si>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</si>
  <si>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</si>
  <si>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</si>
  <si>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</si>
  <si>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</si>
  <si>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</si>
  <si>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</si>
  <si>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</si>
  <si>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</si>
  <si>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</si>
  <si>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</si>
  <si>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</si>
  <si>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</si>
  <si>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</si>
  <si>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</si>
  <si>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</si>
  <si>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</si>
  <si>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</si>
  <si>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</si>
  <si>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</si>
  <si>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</si>
  <si>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</si>
  <si>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</si>
  <si>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</si>
  <si>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</si>
  <si>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</si>
  <si>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</si>
  <si>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</si>
  <si>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</si>
  <si>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</si>
  <si>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</si>
  <si>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</si>
  <si>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</si>
  <si>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</si>
  <si>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</si>
  <si>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</si>
  <si>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</si>
  <si>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</si>
  <si>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</si>
  <si>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</si>
  <si>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</si>
  <si>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</si>
  <si>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</si>
  <si>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</si>
  <si>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</si>
  <si>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</si>
  <si>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</si>
  <si>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</si>
  <si>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</si>
  <si>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</si>
  <si>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</si>
  <si>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</si>
  <si>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</si>
  <si>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</si>
  <si>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</si>
  <si>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</si>
  <si>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</si>
  <si>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</si>
  <si>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</si>
  <si>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</si>
  <si>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</si>
  <si>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</si>
  <si>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</si>
  <si>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</si>
  <si>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</si>
  <si>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</si>
  <si>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</si>
  <si>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</si>
  <si>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</si>
  <si>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</si>
  <si>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</si>
  <si>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</si>
  <si>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</si>
  <si>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</si>
  <si>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</si>
  <si>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</si>
  <si>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</si>
  <si>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</si>
  <si>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</si>
  <si>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</si>
  <si>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</si>
  <si>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</si>
  <si>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</si>
  <si>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</si>
  <si>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</si>
  <si>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</si>
  <si>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</si>
  <si>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</si>
  <si>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</si>
  <si>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</si>
  <si>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</si>
  <si>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</si>
  <si>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</si>
  <si>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</si>
  <si>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</si>
  <si>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</si>
  <si>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</si>
  <si>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</si>
  <si>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</si>
  <si>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</si>
  <si>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</si>
  <si>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</si>
  <si>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</si>
  <si>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</si>
  <si>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</si>
  <si>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</si>
  <si>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</si>
  <si>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</si>
  <si>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</si>
  <si>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</si>
  <si>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</si>
  <si>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</si>
  <si>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</si>
  <si>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</si>
  <si>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</si>
  <si>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</si>
  <si>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</si>
  <si>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</si>
  <si>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</si>
  <si>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</si>
  <si>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</si>
  <si>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</si>
  <si>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</si>
  <si>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</si>
  <si>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</si>
  <si>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</si>
  <si>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</si>
  <si>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</si>
  <si>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</si>
  <si>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</si>
  <si>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</si>
  <si>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</si>
  <si>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</si>
  <si>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</si>
  <si>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</si>
  <si>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</si>
  <si>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</si>
  <si>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</si>
  <si>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</si>
  <si>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</si>
  <si>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</si>
  <si>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</si>
  <si>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</si>
  <si>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</si>
  <si>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</si>
  <si>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</si>
  <si>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</si>
  <si>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</si>
  <si>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</si>
  <si>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</si>
  <si>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</si>
  <si>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</si>
  <si>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</si>
  <si>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</si>
  <si>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</si>
  <si>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</si>
  <si>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</si>
  <si>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</si>
  <si>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</si>
  <si>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</si>
  <si>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</si>
  <si>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</si>
  <si>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</si>
  <si>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</si>
  <si>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</si>
  <si>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</si>
  <si>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</si>
  <si>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</si>
  <si>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</si>
  <si>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</si>
  <si>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</si>
  <si>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</si>
  <si>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</si>
  <si>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</si>
  <si>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</si>
  <si>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</si>
  <si>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</si>
  <si>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</si>
  <si>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</si>
  <si>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</si>
  <si>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</si>
  <si>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</si>
  <si>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</si>
  <si>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</si>
  <si>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</si>
  <si>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</si>
  <si>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</si>
  <si>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</si>
  <si>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</si>
  <si>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</si>
  <si>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</si>
  <si>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</si>
  <si>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</si>
  <si>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</si>
  <si>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</si>
  <si>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</si>
  <si>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</si>
  <si>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</si>
  <si>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</si>
  <si>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</si>
  <si>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</si>
  <si>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</si>
  <si>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</si>
  <si>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</si>
  <si>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</si>
  <si>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</si>
  <si>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</si>
  <si>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</si>
  <si>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</si>
  <si>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</si>
  <si>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</si>
  <si>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</si>
  <si>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</si>
  <si>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</si>
  <si>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</si>
  <si>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</si>
  <si>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</si>
  <si>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</si>
  <si>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</si>
  <si>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</si>
  <si>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</si>
  <si>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</si>
  <si>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</si>
  <si>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</si>
  <si>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</si>
  <si>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</si>
  <si>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</si>
  <si>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</si>
  <si>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</si>
  <si>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</si>
  <si>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</si>
  <si>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</si>
  <si>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</si>
  <si>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</si>
  <si>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</si>
  <si>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</si>
  <si>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</si>
  <si>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</si>
  <si>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</si>
  <si>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</si>
  <si>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</si>
  <si>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</si>
  <si>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</si>
  <si>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</si>
  <si>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</si>
  <si>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</si>
  <si>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</si>
  <si>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</si>
  <si>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</si>
  <si>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</si>
  <si>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</si>
  <si>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</si>
  <si>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</si>
  <si>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</si>
  <si>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</si>
  <si>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</si>
  <si>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</si>
  <si>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</si>
  <si>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</si>
  <si>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</si>
  <si>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</si>
  <si>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</si>
  <si>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</si>
  <si>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</si>
  <si>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</si>
  <si>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</si>
  <si>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</si>
  <si>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</si>
  <si>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</si>
  <si>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</si>
  <si>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</si>
  <si>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</si>
  <si>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</si>
  <si>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</si>
  <si>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</si>
  <si>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</si>
  <si>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</si>
  <si>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</si>
  <si>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</si>
  <si>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</si>
  <si>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</si>
  <si>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</si>
  <si>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</si>
  <si>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</si>
  <si>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</si>
  <si>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</si>
  <si>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</si>
  <si>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</si>
  <si>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</si>
  <si>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</si>
  <si>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</si>
  <si>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</si>
  <si>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</si>
  <si>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</si>
  <si>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</si>
  <si>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</si>
  <si>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</si>
  <si>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</si>
  <si>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081258945</t>
  </si>
  <si>
    <t>54394356292</t>
  </si>
  <si>
    <t>99445</t>
  </si>
  <si>
    <t>747800M0IFOGUGS38X52</t>
  </si>
  <si>
    <t>HR</t>
  </si>
  <si>
    <t>THE GARDEN BREWERY d.d.</t>
  </si>
  <si>
    <t>ZAGREB</t>
  </si>
  <si>
    <t>SLAVONSKA AVENIJA 26/1</t>
  </si>
  <si>
    <t>info@thegarden.hr</t>
  </si>
  <si>
    <t>https://thegarden.hr</t>
  </si>
  <si>
    <t>RAST IVANA</t>
  </si>
  <si>
    <t>0989560660</t>
  </si>
  <si>
    <t>ivana.rast@competence.hr</t>
  </si>
  <si>
    <t>Obveznik:THE GARDEN BREWERY d.d.</t>
  </si>
  <si>
    <t>Obveznik: THE GARDEN BREWERY d.d.</t>
  </si>
  <si>
    <t>Competence d.o.o.</t>
  </si>
  <si>
    <t xml:space="preserve">stanje na dan 31.12.2023 </t>
  </si>
  <si>
    <t>u razdoblju 01.01.2023 do 31.12.2023</t>
  </si>
  <si>
    <t>u razdoblju 01.01.2023. do 31.12.2023.</t>
  </si>
  <si>
    <t xml:space="preserve">BILJEŠKE UZ FINANCIJSKE IZVJEŠTAJE - TFI
(koji se sastavljaju za tromjesečna razdoblja)
Naziv izdavatelja:   THE GARDEN BREWERY d.d.
OIB:   54394356292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</si>
</sst>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microsoft.com/office/2017/10/relationships/person" Target="persons/person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80" zoomScaleNormal="100" zoomScaleSheetLayoutView="80" workbookViewId="0">
      <selection activeCell="N17" sqref="N17"/>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44927</v>
      </c>
      <c r="F4" s="139"/>
      <c r="G4" s="99" t="s">
        <v>0</v>
      </c>
      <c r="H4" s="138">
        <v>45291</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4</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454</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450</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451</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452</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10000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1</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337</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342</v>
      </c>
      <c r="D50" s="156"/>
      <c r="E50" s="182" t="s">
        <v>344</v>
      </c>
      <c r="F50" s="183"/>
      <c r="G50" s="160" t="s">
        <v>465</v>
      </c>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462</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Normal="100" zoomScaleSheetLayoutView="80" workbookViewId="0">
      <selection activeCell="M125" sqref="M125"/>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466</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463</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4845804</v>
      </c>
      <c r="I9" s="82">
        <f>I10+I17+I27+I38+I43</f>
        <v>5837288</v>
      </c>
    </row>
    <row r="10" spans="1:9" ht="12.75" customHeight="1" x14ac:dyDescent="0.25">
      <c r="A10" s="191" t="s">
        <v>5</v>
      </c>
      <c r="B10" s="191"/>
      <c r="C10" s="191"/>
      <c r="D10" s="191"/>
      <c r="E10" s="191"/>
      <c r="F10" s="191"/>
      <c r="G10" s="12">
        <v>3</v>
      </c>
      <c r="H10" s="82">
        <f>H11+H12+H13+H14+H15+H16</f>
        <v>0</v>
      </c>
      <c r="I10" s="82">
        <f>I11+I12+I13+I14+I15+I16</f>
        <v>0</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0</v>
      </c>
      <c r="I12" s="18">
        <v>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0</v>
      </c>
      <c r="I17" s="82">
        <f>I18+I19+I20+I21+I22+I23+I24+I25+I26</f>
        <v>0</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0</v>
      </c>
      <c r="I20" s="18">
        <v>0</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4845804</v>
      </c>
      <c r="I27" s="82">
        <f>SUM(I28:I37)</f>
        <v>5837288</v>
      </c>
    </row>
    <row r="28" spans="1:9" ht="12.75" customHeight="1" x14ac:dyDescent="0.25">
      <c r="A28" s="190" t="s">
        <v>23</v>
      </c>
      <c r="B28" s="190"/>
      <c r="C28" s="190"/>
      <c r="D28" s="190"/>
      <c r="E28" s="190"/>
      <c r="F28" s="190"/>
      <c r="G28" s="11">
        <v>21</v>
      </c>
      <c r="H28" s="18">
        <v>4599804</v>
      </c>
      <c r="I28" s="18">
        <v>5591246</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246000</v>
      </c>
      <c r="I37" s="18">
        <v>246042</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3071112</v>
      </c>
      <c r="I44" s="82">
        <f>I45+I53+I60+I70</f>
        <v>1349821</v>
      </c>
    </row>
    <row r="45" spans="1:9" ht="12.75" customHeight="1" x14ac:dyDescent="0.25">
      <c r="A45" s="191" t="s">
        <v>39</v>
      </c>
      <c r="B45" s="191"/>
      <c r="C45" s="191"/>
      <c r="D45" s="191"/>
      <c r="E45" s="191"/>
      <c r="F45" s="191"/>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17103</v>
      </c>
      <c r="I53" s="82">
        <f>SUM(I54:I59)</f>
        <v>79798</v>
      </c>
    </row>
    <row r="54" spans="1:9" ht="12.75" customHeight="1" x14ac:dyDescent="0.25">
      <c r="A54" s="190" t="s">
        <v>48</v>
      </c>
      <c r="B54" s="190"/>
      <c r="C54" s="190"/>
      <c r="D54" s="190"/>
      <c r="E54" s="190"/>
      <c r="F54" s="190"/>
      <c r="G54" s="11">
        <v>47</v>
      </c>
      <c r="H54" s="18">
        <v>459</v>
      </c>
      <c r="I54" s="18">
        <v>2758</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0</v>
      </c>
      <c r="I56" s="18">
        <v>0</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16644</v>
      </c>
      <c r="I58" s="18">
        <v>77040</v>
      </c>
    </row>
    <row r="59" spans="1:9" ht="12.75" customHeight="1" x14ac:dyDescent="0.25">
      <c r="A59" s="190" t="s">
        <v>53</v>
      </c>
      <c r="B59" s="190"/>
      <c r="C59" s="190"/>
      <c r="D59" s="190"/>
      <c r="E59" s="190"/>
      <c r="F59" s="190"/>
      <c r="G59" s="11">
        <v>52</v>
      </c>
      <c r="H59" s="18">
        <v>0</v>
      </c>
      <c r="I59" s="18">
        <v>0</v>
      </c>
    </row>
    <row r="60" spans="1:9" ht="12.75" customHeight="1" x14ac:dyDescent="0.25">
      <c r="A60" s="191" t="s">
        <v>54</v>
      </c>
      <c r="B60" s="191"/>
      <c r="C60" s="191"/>
      <c r="D60" s="191"/>
      <c r="E60" s="191"/>
      <c r="F60" s="191"/>
      <c r="G60" s="12">
        <v>53</v>
      </c>
      <c r="H60" s="82">
        <f>SUM(H61:H69)</f>
        <v>131396</v>
      </c>
      <c r="I60" s="82">
        <f>SUM(I61:I69)</f>
        <v>106396</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131396</v>
      </c>
      <c r="I63" s="18">
        <v>106396</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2922613</v>
      </c>
      <c r="I70" s="18">
        <v>1163627</v>
      </c>
    </row>
    <row r="71" spans="1:9" ht="12.75" customHeight="1" x14ac:dyDescent="0.25">
      <c r="A71" s="206" t="s">
        <v>58</v>
      </c>
      <c r="B71" s="206"/>
      <c r="C71" s="206"/>
      <c r="D71" s="206"/>
      <c r="E71" s="206"/>
      <c r="F71" s="206"/>
      <c r="G71" s="11">
        <v>64</v>
      </c>
      <c r="H71" s="18">
        <v>0</v>
      </c>
      <c r="I71" s="18">
        <v>0</v>
      </c>
    </row>
    <row r="72" spans="1:9" ht="12.75" customHeight="1" x14ac:dyDescent="0.25">
      <c r="A72" s="192" t="s">
        <v>304</v>
      </c>
      <c r="B72" s="192"/>
      <c r="C72" s="192"/>
      <c r="D72" s="192"/>
      <c r="E72" s="192"/>
      <c r="F72" s="192"/>
      <c r="G72" s="12">
        <v>65</v>
      </c>
      <c r="H72" s="82">
        <f>H8+H9+H44+H71</f>
        <v>7916916</v>
      </c>
      <c r="I72" s="82">
        <f>I8+I9+I44+I71</f>
        <v>7187109</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7207621</v>
      </c>
      <c r="I75" s="83">
        <f>I76+I77+I78+I84+I85+I91+I94+I97</f>
        <v>6415215</v>
      </c>
    </row>
    <row r="76" spans="1:9" ht="12.75" customHeight="1" x14ac:dyDescent="0.25">
      <c r="A76" s="190" t="s">
        <v>61</v>
      </c>
      <c r="B76" s="190"/>
      <c r="C76" s="190"/>
      <c r="D76" s="190"/>
      <c r="E76" s="190"/>
      <c r="F76" s="190"/>
      <c r="G76" s="11">
        <v>68</v>
      </c>
      <c r="H76" s="18">
        <v>5362466</v>
      </c>
      <c r="I76" s="18">
        <v>5333262</v>
      </c>
    </row>
    <row r="77" spans="1:9" ht="12.75" customHeight="1" x14ac:dyDescent="0.25">
      <c r="A77" s="190" t="s">
        <v>62</v>
      </c>
      <c r="B77" s="190"/>
      <c r="C77" s="190"/>
      <c r="D77" s="190"/>
      <c r="E77" s="190"/>
      <c r="F77" s="190"/>
      <c r="G77" s="11">
        <v>69</v>
      </c>
      <c r="H77" s="18">
        <v>0</v>
      </c>
      <c r="I77" s="18">
        <v>0</v>
      </c>
    </row>
    <row r="78" spans="1:9" ht="12.75" customHeight="1" x14ac:dyDescent="0.25">
      <c r="A78" s="191" t="s">
        <v>63</v>
      </c>
      <c r="B78" s="191"/>
      <c r="C78" s="191"/>
      <c r="D78" s="191"/>
      <c r="E78" s="191"/>
      <c r="F78" s="191"/>
      <c r="G78" s="12">
        <v>70</v>
      </c>
      <c r="H78" s="83">
        <f>SUM(H79:H83)</f>
        <v>0</v>
      </c>
      <c r="I78" s="83">
        <f>SUM(I79:I83)</f>
        <v>297327</v>
      </c>
    </row>
    <row r="79" spans="1:9" ht="12.75" customHeight="1" x14ac:dyDescent="0.25">
      <c r="A79" s="190" t="s">
        <v>64</v>
      </c>
      <c r="B79" s="190"/>
      <c r="C79" s="190"/>
      <c r="D79" s="190"/>
      <c r="E79" s="190"/>
      <c r="F79" s="190"/>
      <c r="G79" s="11">
        <v>71</v>
      </c>
      <c r="H79" s="18">
        <v>0</v>
      </c>
      <c r="I79" s="18">
        <v>268123</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29204</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26751</v>
      </c>
      <c r="I91" s="82">
        <f>I92-I93</f>
        <v>607348</v>
      </c>
    </row>
    <row r="92" spans="1:9" ht="12.75" customHeight="1" x14ac:dyDescent="0.25">
      <c r="A92" s="190" t="s">
        <v>72</v>
      </c>
      <c r="B92" s="190"/>
      <c r="C92" s="190"/>
      <c r="D92" s="190"/>
      <c r="E92" s="190"/>
      <c r="F92" s="190"/>
      <c r="G92" s="11">
        <v>84</v>
      </c>
      <c r="H92" s="18">
        <v>26751</v>
      </c>
      <c r="I92" s="18">
        <v>607348</v>
      </c>
    </row>
    <row r="93" spans="1:9" ht="12.75" customHeight="1" x14ac:dyDescent="0.25">
      <c r="A93" s="190" t="s">
        <v>73</v>
      </c>
      <c r="B93" s="190"/>
      <c r="C93" s="190"/>
      <c r="D93" s="190"/>
      <c r="E93" s="190"/>
      <c r="F93" s="190"/>
      <c r="G93" s="11">
        <v>85</v>
      </c>
      <c r="H93" s="18">
        <v>0</v>
      </c>
      <c r="I93" s="18">
        <v>0</v>
      </c>
    </row>
    <row r="94" spans="1:9" ht="12.75" customHeight="1" x14ac:dyDescent="0.25">
      <c r="A94" s="191" t="s">
        <v>353</v>
      </c>
      <c r="B94" s="191"/>
      <c r="C94" s="191"/>
      <c r="D94" s="191"/>
      <c r="E94" s="191"/>
      <c r="F94" s="191"/>
      <c r="G94" s="12">
        <v>86</v>
      </c>
      <c r="H94" s="82">
        <f>H95-H96</f>
        <v>1818404</v>
      </c>
      <c r="I94" s="82">
        <f>I95-I96</f>
        <v>177278</v>
      </c>
    </row>
    <row r="95" spans="1:9" ht="12.75" customHeight="1" x14ac:dyDescent="0.25">
      <c r="A95" s="190" t="s">
        <v>74</v>
      </c>
      <c r="B95" s="190"/>
      <c r="C95" s="190"/>
      <c r="D95" s="190"/>
      <c r="E95" s="190"/>
      <c r="F95" s="190"/>
      <c r="G95" s="11">
        <v>87</v>
      </c>
      <c r="H95" s="18">
        <v>1818404</v>
      </c>
      <c r="I95" s="18">
        <v>177278</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0</v>
      </c>
      <c r="I105" s="82">
        <f>SUM(I106:I116)</f>
        <v>194446</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0</v>
      </c>
      <c r="I111" s="18">
        <v>194446</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637718</v>
      </c>
      <c r="I117" s="82">
        <f>SUM(I118:I131)</f>
        <v>577448</v>
      </c>
    </row>
    <row r="118" spans="1:9" ht="12.75" customHeight="1" x14ac:dyDescent="0.25">
      <c r="A118" s="190" t="s">
        <v>83</v>
      </c>
      <c r="B118" s="190"/>
      <c r="C118" s="190"/>
      <c r="D118" s="190"/>
      <c r="E118" s="190"/>
      <c r="F118" s="190"/>
      <c r="G118" s="11">
        <v>110</v>
      </c>
      <c r="H118" s="18">
        <v>294924</v>
      </c>
      <c r="I118" s="18">
        <v>441600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0</v>
      </c>
      <c r="I123" s="18">
        <v>116667</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634</v>
      </c>
      <c r="I125" s="18">
        <v>14922</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1367</v>
      </c>
      <c r="I127" s="18">
        <v>2270</v>
      </c>
    </row>
    <row r="128" spans="1:9" x14ac:dyDescent="0.25">
      <c r="A128" s="190" t="s">
        <v>95</v>
      </c>
      <c r="B128" s="190"/>
      <c r="C128" s="190"/>
      <c r="D128" s="190"/>
      <c r="E128" s="190"/>
      <c r="F128" s="190"/>
      <c r="G128" s="11">
        <v>120</v>
      </c>
      <c r="H128" s="18">
        <v>340793</v>
      </c>
      <c r="I128" s="18">
        <v>1989</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0</v>
      </c>
      <c r="I131" s="18">
        <v>0</v>
      </c>
    </row>
    <row r="132" spans="1:9" ht="22.2" customHeight="1" x14ac:dyDescent="0.25">
      <c r="A132" s="206" t="s">
        <v>99</v>
      </c>
      <c r="B132" s="206"/>
      <c r="C132" s="206"/>
      <c r="D132" s="206"/>
      <c r="E132" s="206"/>
      <c r="F132" s="206"/>
      <c r="G132" s="11">
        <v>124</v>
      </c>
      <c r="H132" s="18">
        <v>71577</v>
      </c>
      <c r="I132" s="18">
        <v>0</v>
      </c>
    </row>
    <row r="133" spans="1:9" ht="12.75" customHeight="1" x14ac:dyDescent="0.25">
      <c r="A133" s="192" t="s">
        <v>358</v>
      </c>
      <c r="B133" s="192"/>
      <c r="C133" s="192"/>
      <c r="D133" s="192"/>
      <c r="E133" s="192"/>
      <c r="F133" s="192"/>
      <c r="G133" s="12">
        <v>125</v>
      </c>
      <c r="H133" s="82">
        <f>H75+H98+H105+H117+H132</f>
        <v>7916916</v>
      </c>
      <c r="I133" s="82">
        <f>I75+I98+I105+I117+I132</f>
        <v>7187109</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A3" sqref="A3:K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467</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464</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2329192</v>
      </c>
      <c r="I8" s="48">
        <f>SUM(I9:I13)</f>
        <v>2064046</v>
      </c>
      <c r="J8" s="48">
        <f>SUM(J9:J13)</f>
        <v>294923</v>
      </c>
      <c r="K8" s="48">
        <f>SUM(K9:K13)</f>
        <v>0</v>
      </c>
    </row>
    <row r="9" spans="1:11" ht="12.75" customHeight="1" x14ac:dyDescent="0.25">
      <c r="A9" s="190" t="s">
        <v>115</v>
      </c>
      <c r="B9" s="190"/>
      <c r="C9" s="190"/>
      <c r="D9" s="190"/>
      <c r="E9" s="190"/>
      <c r="F9" s="190"/>
      <c r="G9" s="11">
        <v>2</v>
      </c>
      <c r="H9" s="49">
        <v>54018</v>
      </c>
      <c r="I9" s="49">
        <v>9821</v>
      </c>
      <c r="J9" s="49">
        <v>0</v>
      </c>
      <c r="K9" s="49">
        <v>0</v>
      </c>
    </row>
    <row r="10" spans="1:11" ht="12.75" customHeight="1" x14ac:dyDescent="0.25">
      <c r="A10" s="190" t="s">
        <v>116</v>
      </c>
      <c r="B10" s="190"/>
      <c r="C10" s="190"/>
      <c r="D10" s="190"/>
      <c r="E10" s="190"/>
      <c r="F10" s="190"/>
      <c r="G10" s="11">
        <v>3</v>
      </c>
      <c r="H10" s="49">
        <v>4912</v>
      </c>
      <c r="I10" s="49">
        <v>4912</v>
      </c>
      <c r="J10" s="49">
        <v>0</v>
      </c>
      <c r="K10" s="49">
        <v>0</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220949</v>
      </c>
      <c r="I12" s="49">
        <v>0</v>
      </c>
      <c r="J12" s="49">
        <v>294923</v>
      </c>
      <c r="K12" s="49">
        <v>0</v>
      </c>
    </row>
    <row r="13" spans="1:11" ht="12.75" customHeight="1" x14ac:dyDescent="0.25">
      <c r="A13" s="190" t="s">
        <v>119</v>
      </c>
      <c r="B13" s="190"/>
      <c r="C13" s="190"/>
      <c r="D13" s="190"/>
      <c r="E13" s="190"/>
      <c r="F13" s="190"/>
      <c r="G13" s="11">
        <v>6</v>
      </c>
      <c r="H13" s="49">
        <v>2049313</v>
      </c>
      <c r="I13" s="49">
        <v>2049313</v>
      </c>
      <c r="J13" s="49">
        <v>0</v>
      </c>
      <c r="K13" s="49">
        <v>0</v>
      </c>
    </row>
    <row r="14" spans="1:11" ht="12.75" customHeight="1" x14ac:dyDescent="0.25">
      <c r="A14" s="224" t="s">
        <v>360</v>
      </c>
      <c r="B14" s="224"/>
      <c r="C14" s="224"/>
      <c r="D14" s="224"/>
      <c r="E14" s="224"/>
      <c r="F14" s="224"/>
      <c r="G14" s="12">
        <v>7</v>
      </c>
      <c r="H14" s="48">
        <f>H15+H16+H20+H24+H25+H26+H29+H36</f>
        <v>172313</v>
      </c>
      <c r="I14" s="48">
        <f>I15+I16+I20+I24+I25+I26+I29+I36</f>
        <v>99508</v>
      </c>
      <c r="J14" s="48">
        <f>J15+J16+J20+J24+J25+J26+J29+J36</f>
        <v>126110</v>
      </c>
      <c r="K14" s="48">
        <f>K15+K16+K20+K24+K25+K26+K29+K36</f>
        <v>40844</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135308</v>
      </c>
      <c r="I16" s="48">
        <f>SUM(I17:I19)</f>
        <v>90477</v>
      </c>
      <c r="J16" s="48">
        <f>SUM(J17:J19)</f>
        <v>67490</v>
      </c>
      <c r="K16" s="48">
        <f>SUM(K17:K19)</f>
        <v>21306</v>
      </c>
    </row>
    <row r="17" spans="1:11" ht="12.75" customHeight="1" x14ac:dyDescent="0.25">
      <c r="A17" s="225" t="s">
        <v>120</v>
      </c>
      <c r="B17" s="225"/>
      <c r="C17" s="225"/>
      <c r="D17" s="225"/>
      <c r="E17" s="225"/>
      <c r="F17" s="225"/>
      <c r="G17" s="11">
        <v>10</v>
      </c>
      <c r="H17" s="49">
        <v>0</v>
      </c>
      <c r="I17" s="49">
        <v>0</v>
      </c>
      <c r="J17" s="49">
        <v>0</v>
      </c>
      <c r="K17" s="49">
        <v>0</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135308</v>
      </c>
      <c r="I19" s="49">
        <v>90477</v>
      </c>
      <c r="J19" s="49">
        <v>67490</v>
      </c>
      <c r="K19" s="49">
        <v>21306</v>
      </c>
    </row>
    <row r="20" spans="1:11" ht="12.75" customHeight="1" x14ac:dyDescent="0.25">
      <c r="A20" s="191" t="s">
        <v>441</v>
      </c>
      <c r="B20" s="191"/>
      <c r="C20" s="191"/>
      <c r="D20" s="191"/>
      <c r="E20" s="191"/>
      <c r="F20" s="191"/>
      <c r="G20" s="12">
        <v>13</v>
      </c>
      <c r="H20" s="48">
        <f>SUM(H21:H23)</f>
        <v>31269</v>
      </c>
      <c r="I20" s="48">
        <f>SUM(I21:I23)</f>
        <v>7818</v>
      </c>
      <c r="J20" s="48">
        <f>SUM(J21:J23)</f>
        <v>41014</v>
      </c>
      <c r="K20" s="48">
        <f>SUM(K21:K23)</f>
        <v>11077</v>
      </c>
    </row>
    <row r="21" spans="1:11" ht="12.75" customHeight="1" x14ac:dyDescent="0.25">
      <c r="A21" s="225" t="s">
        <v>105</v>
      </c>
      <c r="B21" s="225"/>
      <c r="C21" s="225"/>
      <c r="D21" s="225"/>
      <c r="E21" s="225"/>
      <c r="F21" s="225"/>
      <c r="G21" s="11">
        <v>14</v>
      </c>
      <c r="H21" s="49">
        <v>16405</v>
      </c>
      <c r="I21" s="49">
        <v>4102</v>
      </c>
      <c r="J21" s="49">
        <v>21750</v>
      </c>
      <c r="K21" s="49">
        <v>5654</v>
      </c>
    </row>
    <row r="22" spans="1:11" ht="12.75" customHeight="1" x14ac:dyDescent="0.25">
      <c r="A22" s="225" t="s">
        <v>106</v>
      </c>
      <c r="B22" s="225"/>
      <c r="C22" s="225"/>
      <c r="D22" s="225"/>
      <c r="E22" s="225"/>
      <c r="F22" s="225"/>
      <c r="G22" s="11">
        <v>15</v>
      </c>
      <c r="H22" s="49">
        <v>10435</v>
      </c>
      <c r="I22" s="49">
        <v>2608</v>
      </c>
      <c r="J22" s="49">
        <v>13568</v>
      </c>
      <c r="K22" s="49">
        <v>3967</v>
      </c>
    </row>
    <row r="23" spans="1:11" ht="12.75" customHeight="1" x14ac:dyDescent="0.25">
      <c r="A23" s="225" t="s">
        <v>107</v>
      </c>
      <c r="B23" s="225"/>
      <c r="C23" s="225"/>
      <c r="D23" s="225"/>
      <c r="E23" s="225"/>
      <c r="F23" s="225"/>
      <c r="G23" s="11">
        <v>16</v>
      </c>
      <c r="H23" s="49">
        <v>4429</v>
      </c>
      <c r="I23" s="49">
        <v>1108</v>
      </c>
      <c r="J23" s="49">
        <v>5696</v>
      </c>
      <c r="K23" s="49">
        <v>1456</v>
      </c>
    </row>
    <row r="24" spans="1:11" ht="12.75" customHeight="1" x14ac:dyDescent="0.25">
      <c r="A24" s="190" t="s">
        <v>108</v>
      </c>
      <c r="B24" s="190"/>
      <c r="C24" s="190"/>
      <c r="D24" s="190"/>
      <c r="E24" s="190"/>
      <c r="F24" s="190"/>
      <c r="G24" s="11">
        <v>17</v>
      </c>
      <c r="H24" s="49">
        <v>0</v>
      </c>
      <c r="I24" s="49">
        <v>0</v>
      </c>
      <c r="J24" s="49">
        <v>0</v>
      </c>
      <c r="K24" s="49">
        <v>0</v>
      </c>
    </row>
    <row r="25" spans="1:11" ht="12.75" customHeight="1" x14ac:dyDescent="0.25">
      <c r="A25" s="190" t="s">
        <v>109</v>
      </c>
      <c r="B25" s="190"/>
      <c r="C25" s="190"/>
      <c r="D25" s="190"/>
      <c r="E25" s="190"/>
      <c r="F25" s="190"/>
      <c r="G25" s="11">
        <v>18</v>
      </c>
      <c r="H25" s="49">
        <v>5736</v>
      </c>
      <c r="I25" s="49">
        <v>1213</v>
      </c>
      <c r="J25" s="49">
        <v>15106</v>
      </c>
      <c r="K25" s="49">
        <v>5961</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0</v>
      </c>
      <c r="I36" s="49">
        <v>0</v>
      </c>
      <c r="J36" s="49">
        <v>2500</v>
      </c>
      <c r="K36" s="49">
        <v>2500</v>
      </c>
    </row>
    <row r="37" spans="1:11" ht="12.75" customHeight="1" x14ac:dyDescent="0.25">
      <c r="A37" s="224" t="s">
        <v>361</v>
      </c>
      <c r="B37" s="224"/>
      <c r="C37" s="224"/>
      <c r="D37" s="224"/>
      <c r="E37" s="224"/>
      <c r="F37" s="224"/>
      <c r="G37" s="12">
        <v>30</v>
      </c>
      <c r="H37" s="48">
        <f>SUM(H38:H47)</f>
        <v>856</v>
      </c>
      <c r="I37" s="48">
        <f>SUM(I38:I47)</f>
        <v>461</v>
      </c>
      <c r="J37" s="48">
        <f>SUM(J38:J47)</f>
        <v>14547</v>
      </c>
      <c r="K37" s="48">
        <f>SUM(K38:K47)</f>
        <v>3766</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852</v>
      </c>
      <c r="I40" s="49">
        <v>459</v>
      </c>
      <c r="J40" s="49">
        <v>14531</v>
      </c>
      <c r="K40" s="49">
        <v>3766</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4</v>
      </c>
      <c r="I44" s="49">
        <v>2</v>
      </c>
      <c r="J44" s="49">
        <v>16</v>
      </c>
      <c r="K44" s="49">
        <v>0</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581</v>
      </c>
      <c r="I48" s="48">
        <f>SUM(I49:I55)</f>
        <v>14</v>
      </c>
      <c r="J48" s="48">
        <f>SUM(J49:J55)</f>
        <v>6082</v>
      </c>
      <c r="K48" s="48">
        <f>SUM(K49:K55)</f>
        <v>4032</v>
      </c>
    </row>
    <row r="49" spans="1:11" ht="25.2" customHeight="1" x14ac:dyDescent="0.25">
      <c r="A49" s="190" t="s">
        <v>141</v>
      </c>
      <c r="B49" s="190"/>
      <c r="C49" s="190"/>
      <c r="D49" s="190"/>
      <c r="E49" s="190"/>
      <c r="F49" s="190"/>
      <c r="G49" s="11">
        <v>42</v>
      </c>
      <c r="H49" s="49">
        <v>581</v>
      </c>
      <c r="I49" s="49">
        <v>11</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0</v>
      </c>
      <c r="I51" s="49">
        <v>3</v>
      </c>
      <c r="J51" s="49">
        <v>6082</v>
      </c>
      <c r="K51" s="49">
        <v>4032</v>
      </c>
    </row>
    <row r="52" spans="1:11" ht="12.75" customHeight="1" x14ac:dyDescent="0.25">
      <c r="A52" s="228" t="s">
        <v>144</v>
      </c>
      <c r="B52" s="228"/>
      <c r="C52" s="228"/>
      <c r="D52" s="228"/>
      <c r="E52" s="228"/>
      <c r="F52" s="228"/>
      <c r="G52" s="11">
        <v>45</v>
      </c>
      <c r="H52" s="49">
        <v>0</v>
      </c>
      <c r="I52" s="49">
        <v>0</v>
      </c>
      <c r="J52" s="49">
        <v>0</v>
      </c>
      <c r="K52" s="49">
        <v>0</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2330048</v>
      </c>
      <c r="I60" s="48">
        <f t="shared" ref="I60:K60" si="0">I8+I37+I56+I57</f>
        <v>2064507</v>
      </c>
      <c r="J60" s="48">
        <f t="shared" si="0"/>
        <v>309470</v>
      </c>
      <c r="K60" s="48">
        <f t="shared" si="0"/>
        <v>3766</v>
      </c>
    </row>
    <row r="61" spans="1:11" ht="12.75" customHeight="1" x14ac:dyDescent="0.25">
      <c r="A61" s="224" t="s">
        <v>364</v>
      </c>
      <c r="B61" s="224"/>
      <c r="C61" s="224"/>
      <c r="D61" s="224"/>
      <c r="E61" s="224"/>
      <c r="F61" s="224"/>
      <c r="G61" s="12">
        <v>54</v>
      </c>
      <c r="H61" s="48">
        <f>H14+H48+H58+H59</f>
        <v>172894</v>
      </c>
      <c r="I61" s="48">
        <f t="shared" ref="I61:K61" si="1">I14+I48+I58+I59</f>
        <v>99522</v>
      </c>
      <c r="J61" s="48">
        <f t="shared" si="1"/>
        <v>132192</v>
      </c>
      <c r="K61" s="48">
        <f t="shared" si="1"/>
        <v>44876</v>
      </c>
    </row>
    <row r="62" spans="1:11" ht="12.75" customHeight="1" x14ac:dyDescent="0.25">
      <c r="A62" s="224" t="s">
        <v>365</v>
      </c>
      <c r="B62" s="224"/>
      <c r="C62" s="224"/>
      <c r="D62" s="224"/>
      <c r="E62" s="224"/>
      <c r="F62" s="224"/>
      <c r="G62" s="12">
        <v>55</v>
      </c>
      <c r="H62" s="48">
        <f>H60-H61</f>
        <v>2157154</v>
      </c>
      <c r="I62" s="48">
        <f t="shared" ref="I62:K62" si="2">I60-I61</f>
        <v>1964985</v>
      </c>
      <c r="J62" s="48">
        <f t="shared" si="2"/>
        <v>177278</v>
      </c>
      <c r="K62" s="48">
        <f t="shared" si="2"/>
        <v>-41110</v>
      </c>
    </row>
    <row r="63" spans="1:11" ht="12.75" customHeight="1" x14ac:dyDescent="0.25">
      <c r="A63" s="229" t="s">
        <v>366</v>
      </c>
      <c r="B63" s="229"/>
      <c r="C63" s="229"/>
      <c r="D63" s="229"/>
      <c r="E63" s="229"/>
      <c r="F63" s="229"/>
      <c r="G63" s="12">
        <v>56</v>
      </c>
      <c r="H63" s="48">
        <f>+IF((H60-H61)&gt;0,(H60-H61),0)</f>
        <v>2157154</v>
      </c>
      <c r="I63" s="48">
        <f t="shared" ref="I63:K63" si="3">+IF((I60-I61)&gt;0,(I60-I61),0)</f>
        <v>1964985</v>
      </c>
      <c r="J63" s="48">
        <f t="shared" si="3"/>
        <v>177278</v>
      </c>
      <c r="K63" s="48">
        <f t="shared" si="3"/>
        <v>0</v>
      </c>
    </row>
    <row r="64" spans="1:11" ht="12.75" customHeight="1" x14ac:dyDescent="0.25">
      <c r="A64" s="229" t="s">
        <v>367</v>
      </c>
      <c r="B64" s="229"/>
      <c r="C64" s="229"/>
      <c r="D64" s="229"/>
      <c r="E64" s="229"/>
      <c r="F64" s="229"/>
      <c r="G64" s="12">
        <v>57</v>
      </c>
      <c r="H64" s="48">
        <f>+IF((H60-H61)&lt;0,(H60-H61),0)</f>
        <v>0</v>
      </c>
      <c r="I64" s="48">
        <f t="shared" ref="I64:K64" si="4">+IF((I60-I61)&lt;0,(I60-I61),0)</f>
        <v>0</v>
      </c>
      <c r="J64" s="48">
        <f t="shared" si="4"/>
        <v>0</v>
      </c>
      <c r="K64" s="48">
        <f t="shared" si="4"/>
        <v>-41110</v>
      </c>
    </row>
    <row r="65" spans="1:11" ht="12.75" customHeight="1" x14ac:dyDescent="0.25">
      <c r="A65" s="230" t="s">
        <v>111</v>
      </c>
      <c r="B65" s="230"/>
      <c r="C65" s="230"/>
      <c r="D65" s="230"/>
      <c r="E65" s="230"/>
      <c r="F65" s="230"/>
      <c r="G65" s="11">
        <v>58</v>
      </c>
      <c r="H65" s="49">
        <v>338750</v>
      </c>
      <c r="I65" s="49">
        <v>338750</v>
      </c>
      <c r="J65" s="49">
        <v>0</v>
      </c>
      <c r="K65" s="49">
        <v>0</v>
      </c>
    </row>
    <row r="66" spans="1:11" ht="12.75" customHeight="1" x14ac:dyDescent="0.25">
      <c r="A66" s="224" t="s">
        <v>368</v>
      </c>
      <c r="B66" s="224"/>
      <c r="C66" s="224"/>
      <c r="D66" s="224"/>
      <c r="E66" s="224"/>
      <c r="F66" s="224"/>
      <c r="G66" s="12">
        <v>59</v>
      </c>
      <c r="H66" s="48">
        <f>H62-H65</f>
        <v>1818404</v>
      </c>
      <c r="I66" s="48">
        <f t="shared" ref="I66:K66" si="5">I62-I65</f>
        <v>1626235</v>
      </c>
      <c r="J66" s="48">
        <f t="shared" si="5"/>
        <v>177278</v>
      </c>
      <c r="K66" s="48">
        <f t="shared" si="5"/>
        <v>-41110</v>
      </c>
    </row>
    <row r="67" spans="1:11" ht="12.75" customHeight="1" x14ac:dyDescent="0.25">
      <c r="A67" s="229" t="s">
        <v>369</v>
      </c>
      <c r="B67" s="229"/>
      <c r="C67" s="229"/>
      <c r="D67" s="229"/>
      <c r="E67" s="229"/>
      <c r="F67" s="229"/>
      <c r="G67" s="12">
        <v>60</v>
      </c>
      <c r="H67" s="48">
        <f>+IF((H62-H65)&gt;0,(H62-H65),0)</f>
        <v>1818404</v>
      </c>
      <c r="I67" s="48">
        <f t="shared" ref="I67:K67" si="6">+IF((I62-I65)&gt;0,(I62-I65),0)</f>
        <v>1626235</v>
      </c>
      <c r="J67" s="48">
        <f t="shared" si="6"/>
        <v>177278</v>
      </c>
      <c r="K67" s="48">
        <f t="shared" si="6"/>
        <v>0</v>
      </c>
    </row>
    <row r="68" spans="1:11" ht="12.75" customHeight="1" x14ac:dyDescent="0.25">
      <c r="A68" s="229" t="s">
        <v>370</v>
      </c>
      <c r="B68" s="229"/>
      <c r="C68" s="229"/>
      <c r="D68" s="229"/>
      <c r="E68" s="229"/>
      <c r="F68" s="229"/>
      <c r="G68" s="12">
        <v>61</v>
      </c>
      <c r="H68" s="48">
        <f>+IF((H62-H65)&lt;0,(H62-H65),0)</f>
        <v>0</v>
      </c>
      <c r="I68" s="48">
        <f t="shared" ref="I68:K68" si="7">+IF((I62-I65)&lt;0,(I62-I65),0)</f>
        <v>0</v>
      </c>
      <c r="J68" s="48">
        <f t="shared" si="7"/>
        <v>0</v>
      </c>
      <c r="K68" s="48">
        <f t="shared" si="7"/>
        <v>-41110</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1818404</v>
      </c>
      <c r="I89" s="52">
        <v>1626239</v>
      </c>
      <c r="J89" s="52">
        <v>177278</v>
      </c>
      <c r="K89" s="52">
        <v>-41110</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1818404</v>
      </c>
      <c r="I109" s="51">
        <f>I89+I108</f>
        <v>1626239</v>
      </c>
      <c r="J109" s="51">
        <f t="shared" ref="J109:K109" si="12">J89+J108</f>
        <v>177278</v>
      </c>
      <c r="K109" s="51">
        <f t="shared" si="12"/>
        <v>-41110</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A3" sqref="A3:I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468</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464</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2157154</v>
      </c>
      <c r="I8" s="64">
        <v>177278</v>
      </c>
    </row>
    <row r="9" spans="1:9" ht="12.75" customHeight="1" x14ac:dyDescent="0.25">
      <c r="A9" s="248" t="s">
        <v>171</v>
      </c>
      <c r="B9" s="248"/>
      <c r="C9" s="248"/>
      <c r="D9" s="248"/>
      <c r="E9" s="248"/>
      <c r="F9" s="248"/>
      <c r="G9" s="65">
        <v>2</v>
      </c>
      <c r="H9" s="66">
        <f>H10+H11+H12+H13+H14+H15+H16+H17</f>
        <v>-2270495</v>
      </c>
      <c r="I9" s="66">
        <f>I10+I11+I12+I13+I14+I15+I16+I17</f>
        <v>-303388</v>
      </c>
    </row>
    <row r="10" spans="1:9" ht="12.75" customHeight="1" x14ac:dyDescent="0.25">
      <c r="A10" s="225" t="s">
        <v>172</v>
      </c>
      <c r="B10" s="225"/>
      <c r="C10" s="225"/>
      <c r="D10" s="225"/>
      <c r="E10" s="225"/>
      <c r="F10" s="225"/>
      <c r="G10" s="63">
        <v>3</v>
      </c>
      <c r="H10" s="64">
        <v>0</v>
      </c>
      <c r="I10" s="64">
        <v>0</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-2049271</v>
      </c>
      <c r="I12" s="64">
        <v>0</v>
      </c>
    </row>
    <row r="13" spans="1:9" ht="12.75" customHeight="1" x14ac:dyDescent="0.25">
      <c r="A13" s="225" t="s">
        <v>175</v>
      </c>
      <c r="B13" s="225"/>
      <c r="C13" s="225"/>
      <c r="D13" s="225"/>
      <c r="E13" s="225"/>
      <c r="F13" s="225"/>
      <c r="G13" s="63">
        <v>6</v>
      </c>
      <c r="H13" s="64">
        <v>-221805</v>
      </c>
      <c r="I13" s="64">
        <v>-309470</v>
      </c>
    </row>
    <row r="14" spans="1:9" ht="12.75" customHeight="1" x14ac:dyDescent="0.25">
      <c r="A14" s="225" t="s">
        <v>176</v>
      </c>
      <c r="B14" s="225"/>
      <c r="C14" s="225"/>
      <c r="D14" s="225"/>
      <c r="E14" s="225"/>
      <c r="F14" s="225"/>
      <c r="G14" s="63">
        <v>7</v>
      </c>
      <c r="H14" s="64">
        <v>581</v>
      </c>
      <c r="I14" s="64">
        <v>6082</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-113341</v>
      </c>
      <c r="I18" s="66">
        <f>I8+I9</f>
        <v>-126110</v>
      </c>
    </row>
    <row r="19" spans="1:9" ht="12.75" customHeight="1" x14ac:dyDescent="0.25">
      <c r="A19" s="248" t="s">
        <v>180</v>
      </c>
      <c r="B19" s="248"/>
      <c r="C19" s="248"/>
      <c r="D19" s="248"/>
      <c r="E19" s="248"/>
      <c r="F19" s="248"/>
      <c r="G19" s="65">
        <v>12</v>
      </c>
      <c r="H19" s="66">
        <f>H20+H21+H22+H23</f>
        <v>-298042</v>
      </c>
      <c r="I19" s="66">
        <f>I20+I21+I22+I23</f>
        <v>-92377</v>
      </c>
    </row>
    <row r="20" spans="1:9" ht="12.75" customHeight="1" x14ac:dyDescent="0.25">
      <c r="A20" s="225" t="s">
        <v>181</v>
      </c>
      <c r="B20" s="225"/>
      <c r="C20" s="225"/>
      <c r="D20" s="225"/>
      <c r="E20" s="225"/>
      <c r="F20" s="225"/>
      <c r="G20" s="63">
        <v>13</v>
      </c>
      <c r="H20" s="64">
        <v>-288819</v>
      </c>
      <c r="I20" s="64">
        <v>2901</v>
      </c>
    </row>
    <row r="21" spans="1:9" ht="12.75" customHeight="1" x14ac:dyDescent="0.25">
      <c r="A21" s="225" t="s">
        <v>182</v>
      </c>
      <c r="B21" s="225"/>
      <c r="C21" s="225"/>
      <c r="D21" s="225"/>
      <c r="E21" s="225"/>
      <c r="F21" s="225"/>
      <c r="G21" s="63">
        <v>14</v>
      </c>
      <c r="H21" s="64">
        <v>-9223</v>
      </c>
      <c r="I21" s="64">
        <v>-23701</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0</v>
      </c>
      <c r="I23" s="64">
        <v>-71577</v>
      </c>
    </row>
    <row r="24" spans="1:9" ht="12.75" customHeight="1" x14ac:dyDescent="0.25">
      <c r="A24" s="247" t="s">
        <v>185</v>
      </c>
      <c r="B24" s="247"/>
      <c r="C24" s="247"/>
      <c r="D24" s="247"/>
      <c r="E24" s="247"/>
      <c r="F24" s="247"/>
      <c r="G24" s="65">
        <v>17</v>
      </c>
      <c r="H24" s="66">
        <f>H18+H19</f>
        <v>-411383</v>
      </c>
      <c r="I24" s="66">
        <f>I18+I19</f>
        <v>-218487</v>
      </c>
    </row>
    <row r="25" spans="1:9" ht="12.75" customHeight="1" x14ac:dyDescent="0.25">
      <c r="A25" s="190" t="s">
        <v>186</v>
      </c>
      <c r="B25" s="190"/>
      <c r="C25" s="190"/>
      <c r="D25" s="190"/>
      <c r="E25" s="190"/>
      <c r="F25" s="190"/>
      <c r="G25" s="63">
        <v>18</v>
      </c>
      <c r="H25" s="64">
        <v>-54</v>
      </c>
      <c r="I25" s="64">
        <v>-6082</v>
      </c>
    </row>
    <row r="26" spans="1:9" ht="12.75" customHeight="1" x14ac:dyDescent="0.25">
      <c r="A26" s="190" t="s">
        <v>187</v>
      </c>
      <c r="B26" s="190"/>
      <c r="C26" s="190"/>
      <c r="D26" s="190"/>
      <c r="E26" s="190"/>
      <c r="F26" s="190"/>
      <c r="G26" s="63">
        <v>19</v>
      </c>
      <c r="H26" s="64">
        <v>0</v>
      </c>
      <c r="I26" s="64">
        <v>-366979</v>
      </c>
    </row>
    <row r="27" spans="1:9" ht="25.95" customHeight="1" x14ac:dyDescent="0.25">
      <c r="A27" s="252" t="s">
        <v>188</v>
      </c>
      <c r="B27" s="252"/>
      <c r="C27" s="252"/>
      <c r="D27" s="252"/>
      <c r="E27" s="252"/>
      <c r="F27" s="252"/>
      <c r="G27" s="65">
        <v>20</v>
      </c>
      <c r="H27" s="66">
        <f>H24+H25+H26</f>
        <v>-411437</v>
      </c>
      <c r="I27" s="66">
        <f>I24+I25+I26</f>
        <v>-591548</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2998208</v>
      </c>
      <c r="I30" s="67">
        <v>0</v>
      </c>
    </row>
    <row r="31" spans="1:9" ht="12.75" customHeight="1" x14ac:dyDescent="0.25">
      <c r="A31" s="190" t="s">
        <v>192</v>
      </c>
      <c r="B31" s="190"/>
      <c r="C31" s="190"/>
      <c r="D31" s="190"/>
      <c r="E31" s="190"/>
      <c r="F31" s="190"/>
      <c r="G31" s="63">
        <v>23</v>
      </c>
      <c r="H31" s="67">
        <v>398</v>
      </c>
      <c r="I31" s="67">
        <v>0</v>
      </c>
    </row>
    <row r="32" spans="1:9" ht="12.75" customHeight="1" x14ac:dyDescent="0.25">
      <c r="A32" s="190" t="s">
        <v>193</v>
      </c>
      <c r="B32" s="190"/>
      <c r="C32" s="190"/>
      <c r="D32" s="190"/>
      <c r="E32" s="190"/>
      <c r="F32" s="190"/>
      <c r="G32" s="63">
        <v>24</v>
      </c>
      <c r="H32" s="67">
        <v>465857</v>
      </c>
      <c r="I32" s="67">
        <v>441600</v>
      </c>
    </row>
    <row r="33" spans="1:9" ht="12.75" customHeight="1" x14ac:dyDescent="0.25">
      <c r="A33" s="190" t="s">
        <v>194</v>
      </c>
      <c r="B33" s="190"/>
      <c r="C33" s="190"/>
      <c r="D33" s="190"/>
      <c r="E33" s="190"/>
      <c r="F33" s="190"/>
      <c r="G33" s="63">
        <v>25</v>
      </c>
      <c r="H33" s="67">
        <v>49107</v>
      </c>
      <c r="I33" s="67">
        <v>360000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3513570</v>
      </c>
      <c r="I35" s="68">
        <f>I29+I30+I31+I32+I33+I34</f>
        <v>801600</v>
      </c>
    </row>
    <row r="36" spans="1:9" ht="22.95" customHeight="1" x14ac:dyDescent="0.25">
      <c r="A36" s="190" t="s">
        <v>197</v>
      </c>
      <c r="B36" s="190"/>
      <c r="C36" s="190"/>
      <c r="D36" s="190"/>
      <c r="E36" s="190"/>
      <c r="F36" s="190"/>
      <c r="G36" s="63">
        <v>28</v>
      </c>
      <c r="H36" s="67">
        <v>0</v>
      </c>
      <c r="I36" s="67">
        <v>0</v>
      </c>
    </row>
    <row r="37" spans="1:9" ht="12.75" customHeight="1" x14ac:dyDescent="0.25">
      <c r="A37" s="190" t="s">
        <v>198</v>
      </c>
      <c r="B37" s="190"/>
      <c r="C37" s="190"/>
      <c r="D37" s="190"/>
      <c r="E37" s="190"/>
      <c r="F37" s="190"/>
      <c r="G37" s="63">
        <v>29</v>
      </c>
      <c r="H37" s="67">
        <v>0</v>
      </c>
      <c r="I37" s="67">
        <v>-480000</v>
      </c>
    </row>
    <row r="38" spans="1:9" ht="12.75" customHeight="1" x14ac:dyDescent="0.25">
      <c r="A38" s="190" t="s">
        <v>199</v>
      </c>
      <c r="B38" s="190"/>
      <c r="C38" s="190"/>
      <c r="D38" s="190"/>
      <c r="E38" s="190"/>
      <c r="F38" s="190"/>
      <c r="G38" s="63">
        <v>30</v>
      </c>
      <c r="H38" s="67">
        <v>-180503</v>
      </c>
      <c r="I38" s="67">
        <v>-865000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-180503</v>
      </c>
      <c r="I41" s="68">
        <f>I36+I37+I38+I39+I40</f>
        <v>-1345000</v>
      </c>
    </row>
    <row r="42" spans="1:9" ht="29.4" customHeight="1" x14ac:dyDescent="0.25">
      <c r="A42" s="252" t="s">
        <v>203</v>
      </c>
      <c r="B42" s="252"/>
      <c r="C42" s="252"/>
      <c r="D42" s="252"/>
      <c r="E42" s="252"/>
      <c r="F42" s="252"/>
      <c r="G42" s="65">
        <v>34</v>
      </c>
      <c r="H42" s="68">
        <f>H35+H41</f>
        <v>3333067</v>
      </c>
      <c r="I42" s="68">
        <f>I35+I41</f>
        <v>-543400</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18316</v>
      </c>
      <c r="I46" s="67">
        <v>390000</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18316</v>
      </c>
      <c r="I48" s="68">
        <f>I44+I45+I46+I47</f>
        <v>390000</v>
      </c>
    </row>
    <row r="49" spans="1:9" ht="24.6" customHeight="1" x14ac:dyDescent="0.25">
      <c r="A49" s="190" t="s">
        <v>305</v>
      </c>
      <c r="B49" s="190"/>
      <c r="C49" s="190"/>
      <c r="D49" s="190"/>
      <c r="E49" s="190"/>
      <c r="F49" s="190"/>
      <c r="G49" s="63">
        <v>40</v>
      </c>
      <c r="H49" s="67">
        <v>-18316</v>
      </c>
      <c r="I49" s="67">
        <v>-44354</v>
      </c>
    </row>
    <row r="50" spans="1:9" ht="12.75" customHeight="1" x14ac:dyDescent="0.25">
      <c r="A50" s="190" t="s">
        <v>210</v>
      </c>
      <c r="B50" s="190"/>
      <c r="C50" s="190"/>
      <c r="D50" s="190"/>
      <c r="E50" s="190"/>
      <c r="F50" s="190"/>
      <c r="G50" s="63">
        <v>41</v>
      </c>
      <c r="H50" s="67">
        <v>0</v>
      </c>
      <c r="I50" s="67">
        <v>-969684</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-18316</v>
      </c>
      <c r="I54" s="68">
        <f>I49+I50+I51+I52+I53</f>
        <v>-1014038</v>
      </c>
    </row>
    <row r="55" spans="1:9" ht="29.4" customHeight="1" x14ac:dyDescent="0.25">
      <c r="A55" s="252" t="s">
        <v>215</v>
      </c>
      <c r="B55" s="252"/>
      <c r="C55" s="252"/>
      <c r="D55" s="252"/>
      <c r="E55" s="252"/>
      <c r="F55" s="252"/>
      <c r="G55" s="65">
        <v>46</v>
      </c>
      <c r="H55" s="68">
        <f>H48+H54</f>
        <v>0</v>
      </c>
      <c r="I55" s="68">
        <f>I48+I54</f>
        <v>-624038</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2921630</v>
      </c>
      <c r="I57" s="68">
        <f>I27+I42+I55+I56</f>
        <v>-1758986</v>
      </c>
    </row>
    <row r="58" spans="1:9" x14ac:dyDescent="0.25">
      <c r="A58" s="253" t="s">
        <v>218</v>
      </c>
      <c r="B58" s="253"/>
      <c r="C58" s="253"/>
      <c r="D58" s="253"/>
      <c r="E58" s="253"/>
      <c r="F58" s="253"/>
      <c r="G58" s="63">
        <v>49</v>
      </c>
      <c r="H58" s="67">
        <v>983</v>
      </c>
      <c r="I58" s="67">
        <v>2922613</v>
      </c>
    </row>
    <row r="59" spans="1:9" ht="31.2" customHeight="1" x14ac:dyDescent="0.25">
      <c r="A59" s="252" t="s">
        <v>219</v>
      </c>
      <c r="B59" s="252"/>
      <c r="C59" s="252"/>
      <c r="D59" s="252"/>
      <c r="E59" s="252"/>
      <c r="F59" s="252"/>
      <c r="G59" s="65">
        <v>50</v>
      </c>
      <c r="H59" s="68">
        <f>H57+H58</f>
        <v>2922613</v>
      </c>
      <c r="I59" s="68">
        <f>I57+I58</f>
        <v>1163627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5" sqref="I55"/>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S4" sqref="S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45291</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5362466</v>
      </c>
      <c r="I7" s="33">
        <v>0</v>
      </c>
      <c r="J7" s="33">
        <v>0</v>
      </c>
      <c r="K7" s="33">
        <v>0</v>
      </c>
      <c r="L7" s="33">
        <v>0</v>
      </c>
      <c r="M7" s="33">
        <v>0</v>
      </c>
      <c r="N7" s="33">
        <v>0</v>
      </c>
      <c r="O7" s="33">
        <v>0</v>
      </c>
      <c r="P7" s="33">
        <v>0</v>
      </c>
      <c r="Q7" s="33">
        <v>0</v>
      </c>
      <c r="R7" s="33">
        <v>0</v>
      </c>
      <c r="S7" s="33">
        <v>0</v>
      </c>
      <c r="T7" s="33">
        <v>0</v>
      </c>
      <c r="U7" s="33">
        <v>13357</v>
      </c>
      <c r="V7" s="33">
        <v>13394</v>
      </c>
      <c r="W7" s="34">
        <f>H7+I7+J7+K7-L7+M7+N7+O7+P7+Q7+R7+U7+V7+S7+T7</f>
        <v>5389217</v>
      </c>
      <c r="X7" s="33">
        <v>0</v>
      </c>
      <c r="Y7" s="34">
        <f>W7+X7</f>
        <v>5389217</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13357</v>
      </c>
      <c r="V10" s="34">
        <f t="shared" si="2"/>
        <v>13394</v>
      </c>
      <c r="W10" s="34">
        <f t="shared" si="2"/>
        <v>5389217</v>
      </c>
      <c r="X10" s="34">
        <f t="shared" si="2"/>
        <v>0</v>
      </c>
      <c r="Y10" s="34">
        <f t="shared" si="2"/>
        <v>5389217</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f>RDG!H67</f>
        <v>1818404</v>
      </c>
      <c r="W11" s="34">
        <f t="shared" ref="W11:W29" si="3">H11+I11+J11+K11-L11+M11+N11+O11+P11+Q11+R11+U11+V11+S11+T11</f>
        <v>1818404</v>
      </c>
      <c r="X11" s="33">
        <v>0</v>
      </c>
      <c r="Y11" s="34">
        <f t="shared" ref="Y11:Y29" si="4">W11+X11</f>
        <v>1818404</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13394</v>
      </c>
      <c r="V27" s="33">
        <v>-13394</v>
      </c>
      <c r="W27" s="34">
        <f t="shared" si="3"/>
        <v>0</v>
      </c>
      <c r="X27" s="33">
        <v>0</v>
      </c>
      <c r="Y27" s="34">
        <f t="shared" si="4"/>
        <v>0</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5362466</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26751</v>
      </c>
      <c r="V30" s="36">
        <f t="shared" si="5"/>
        <v>1818404</v>
      </c>
      <c r="W30" s="36">
        <f t="shared" si="5"/>
        <v>7207621</v>
      </c>
      <c r="X30" s="36">
        <f t="shared" si="5"/>
        <v>0</v>
      </c>
      <c r="Y30" s="36">
        <f t="shared" si="5"/>
        <v>7207621</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1818404</v>
      </c>
      <c r="W33" s="34">
        <f t="shared" si="8"/>
        <v>1818404</v>
      </c>
      <c r="X33" s="34">
        <f t="shared" si="8"/>
        <v>0</v>
      </c>
      <c r="Y33" s="34">
        <f t="shared" si="8"/>
        <v>1818404</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13394</v>
      </c>
      <c r="V34" s="36">
        <f t="shared" si="10"/>
        <v>-13394</v>
      </c>
      <c r="W34" s="36">
        <f t="shared" si="10"/>
        <v>0</v>
      </c>
      <c r="X34" s="36">
        <f t="shared" si="10"/>
        <v>0</v>
      </c>
      <c r="Y34" s="36">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5362466</v>
      </c>
      <c r="I36" s="33">
        <v>0</v>
      </c>
      <c r="J36" s="33">
        <v>0</v>
      </c>
      <c r="K36" s="33">
        <v>0</v>
      </c>
      <c r="L36" s="33">
        <v>0</v>
      </c>
      <c r="M36" s="33">
        <v>0</v>
      </c>
      <c r="N36" s="33">
        <v>0</v>
      </c>
      <c r="O36" s="33">
        <v>0</v>
      </c>
      <c r="P36" s="33">
        <v>0</v>
      </c>
      <c r="Q36" s="33">
        <v>0</v>
      </c>
      <c r="R36" s="33">
        <v>0</v>
      </c>
      <c r="S36" s="33">
        <v>0</v>
      </c>
      <c r="T36" s="33">
        <v>0</v>
      </c>
      <c r="U36" s="33">
        <v>26751</v>
      </c>
      <c r="V36" s="33">
        <v>1818404</v>
      </c>
      <c r="W36" s="37">
        <f>H36+I36+J36+K36-L36+M36+N36+O36+P36+Q36+R36+U36+V36+S36+T36</f>
        <v>7207621</v>
      </c>
      <c r="X36" s="33">
        <v>0</v>
      </c>
      <c r="Y36" s="37">
        <f t="shared" ref="Y36:Y38" si="12">W36+X36</f>
        <v>7207621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5362466</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26751</v>
      </c>
      <c r="V39" s="34">
        <f t="shared" si="14"/>
        <v>1818404</v>
      </c>
      <c r="W39" s="34">
        <f t="shared" si="14"/>
        <v>7207621</v>
      </c>
      <c r="X39" s="34">
        <f t="shared" si="14"/>
        <v>0</v>
      </c>
      <c r="Y39" s="34">
        <f t="shared" si="14"/>
        <v>7207621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RDG!J67</f>
        <v>177278</v>
      </c>
      <c r="W40" s="37">
        <f t="shared" ref="W40:W58" si="15">H40+I40+J40+K40-L40+M40+N40+O40+P40+Q40+R40+U40+V40+S40+T40</f>
        <v>177278</v>
      </c>
      <c r="X40" s="33">
        <v>0</v>
      </c>
      <c r="Y40" s="37">
        <f t="shared" ref="Y40:Y58" si="16">W40+X40</f>
        <v>177278</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-29204</v>
      </c>
      <c r="I50" s="33">
        <v>0</v>
      </c>
      <c r="J50" s="33">
        <v>0</v>
      </c>
      <c r="K50" s="33">
        <v>0</v>
      </c>
      <c r="L50" s="33">
        <v>0</v>
      </c>
      <c r="M50" s="33">
        <v>0</v>
      </c>
      <c r="N50" s="33">
        <v>29204</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-969684</v>
      </c>
      <c r="W55" s="37">
        <f t="shared" si="15"/>
        <v>-969684</v>
      </c>
      <c r="X55" s="33">
        <v>0</v>
      </c>
      <c r="Y55" s="37">
        <f t="shared" si="16"/>
        <v>-969684</v>
      </c>
    </row>
    <row r="56" spans="1:25" ht="12.75" customHeight="1" x14ac:dyDescent="0.25">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432</v>
      </c>
      <c r="B57" s="278"/>
      <c r="C57" s="278"/>
      <c r="D57" s="278"/>
      <c r="E57" s="278"/>
      <c r="F57" s="278"/>
      <c r="G57" s="6">
        <v>49</v>
      </c>
      <c r="H57" s="33">
        <v>0</v>
      </c>
      <c r="I57" s="33">
        <v>0</v>
      </c>
      <c r="J57" s="33">
        <v>268123</v>
      </c>
      <c r="K57" s="33">
        <v>0</v>
      </c>
      <c r="L57" s="33">
        <v>0</v>
      </c>
      <c r="M57" s="33">
        <v>0</v>
      </c>
      <c r="N57" s="33">
        <v>0</v>
      </c>
      <c r="O57" s="33">
        <v>0</v>
      </c>
      <c r="P57" s="33">
        <v>0</v>
      </c>
      <c r="Q57" s="33">
        <v>0</v>
      </c>
      <c r="R57" s="33">
        <v>0</v>
      </c>
      <c r="S57" s="33">
        <v>0</v>
      </c>
      <c r="T57" s="33">
        <v>0</v>
      </c>
      <c r="U57" s="33">
        <v>580597</v>
      </c>
      <c r="V57" s="33">
        <f>-268123-580597</f>
        <v>-848720</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5333262</v>
      </c>
      <c r="I59" s="36">
        <f t="shared" ref="I59:Y59" si="17">SUM(I39:I58)</f>
        <v>0</v>
      </c>
      <c r="J59" s="36">
        <f t="shared" si="17"/>
        <v>268123</v>
      </c>
      <c r="K59" s="36">
        <f t="shared" si="17"/>
        <v>0</v>
      </c>
      <c r="L59" s="36">
        <f t="shared" si="17"/>
        <v>0</v>
      </c>
      <c r="M59" s="36">
        <f t="shared" si="17"/>
        <v>0</v>
      </c>
      <c r="N59" s="36">
        <f t="shared" si="17"/>
        <v>29204</v>
      </c>
      <c r="O59" s="36">
        <f t="shared" si="17"/>
        <v>0</v>
      </c>
      <c r="P59" s="36">
        <f t="shared" si="17"/>
        <v>0</v>
      </c>
      <c r="Q59" s="36">
        <f t="shared" si="17"/>
        <v>0</v>
      </c>
      <c r="R59" s="36">
        <f t="shared" si="17"/>
        <v>0</v>
      </c>
      <c r="S59" s="36">
        <f t="shared" si="17"/>
        <v>0</v>
      </c>
      <c r="T59" s="36">
        <f t="shared" si="17"/>
        <v>0</v>
      </c>
      <c r="U59" s="36">
        <f t="shared" si="17"/>
        <v>607348</v>
      </c>
      <c r="V59" s="36">
        <f t="shared" si="17"/>
        <v>177278</v>
      </c>
      <c r="W59" s="36">
        <f t="shared" si="17"/>
        <v>6415215</v>
      </c>
      <c r="X59" s="36">
        <f t="shared" si="17"/>
        <v>0</v>
      </c>
      <c r="Y59" s="36">
        <f t="shared" si="17"/>
        <v>6415215</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177278</v>
      </c>
      <c r="W62" s="37">
        <f t="shared" si="20"/>
        <v>177278</v>
      </c>
      <c r="X62" s="37">
        <f t="shared" si="20"/>
        <v>0</v>
      </c>
      <c r="Y62" s="37">
        <f t="shared" si="20"/>
        <v>177278</v>
      </c>
    </row>
    <row r="63" spans="1:25" ht="29.25" customHeight="1" x14ac:dyDescent="0.25">
      <c r="A63" s="300" t="s">
        <v>436</v>
      </c>
      <c r="B63" s="300"/>
      <c r="C63" s="300"/>
      <c r="D63" s="300"/>
      <c r="E63" s="300"/>
      <c r="F63" s="300"/>
      <c r="G63" s="8">
        <v>54</v>
      </c>
      <c r="H63" s="38">
        <f>SUM(H50:H58)</f>
        <v>-29204</v>
      </c>
      <c r="I63" s="38">
        <f t="shared" ref="I63:Y63" si="22">SUM(I50:I58)</f>
        <v>0</v>
      </c>
      <c r="J63" s="38">
        <f t="shared" si="22"/>
        <v>268123</v>
      </c>
      <c r="K63" s="38">
        <f t="shared" si="22"/>
        <v>0</v>
      </c>
      <c r="L63" s="38">
        <f t="shared" si="22"/>
        <v>0</v>
      </c>
      <c r="M63" s="38">
        <f t="shared" si="22"/>
        <v>0</v>
      </c>
      <c r="N63" s="38">
        <f t="shared" si="22"/>
        <v>29204</v>
      </c>
      <c r="O63" s="38">
        <f t="shared" si="22"/>
        <v>0</v>
      </c>
      <c r="P63" s="38">
        <f t="shared" si="22"/>
        <v>0</v>
      </c>
      <c r="Q63" s="38">
        <f t="shared" si="22"/>
        <v>0</v>
      </c>
      <c r="R63" s="38">
        <f t="shared" si="22"/>
        <v>0</v>
      </c>
      <c r="S63" s="38">
        <f t="shared" ref="S63:T63" si="23">SUM(S50:S58)</f>
        <v>0</v>
      </c>
      <c r="T63" s="38">
        <f t="shared" si="23"/>
        <v>0</v>
      </c>
      <c r="U63" s="38">
        <f t="shared" si="22"/>
        <v>580597</v>
      </c>
      <c r="V63" s="38">
        <f t="shared" si="22"/>
        <v>-1818404</v>
      </c>
      <c r="W63" s="38">
        <f t="shared" si="22"/>
        <v>-969684</v>
      </c>
      <c r="X63" s="38">
        <f t="shared" si="22"/>
        <v>0</v>
      </c>
      <c r="Y63" s="38">
        <f t="shared" si="22"/>
        <v>-969684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469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2024-02-29T09:23:56Z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