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competencehrdoo-my.sharepoint.com/personal/ivana_rast_competence_hr/Documents/Dokumenti/IM/B) REPORT/The Bird/2024/HANFA/Q4 Report/Nekonsolidirano/"/>
    </mc:Choice>
  </mc:AlternateContent>
  <xr:revisionPtr revIDLastSave="253" documentId="11_2AEAD334B0764B1FA9054C75619E898B6ECB7BB5" xr6:coauthVersionLast="47" xr6:coauthVersionMax="47" xr10:uidLastSave="{375854EB-5386-4902-865C-F156FA4E15BF}"/>
  <bookViews>
    <workbookView xWindow="-108" yWindow="-108" windowWidth="23256" windowHeight="1257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concurrentCalc="0"/>
</workbook>
</file>

<file path=xl/calcChain.xml><?xml version="1.0" encoding="utf-8"?>
<calcChain xmlns="http://schemas.openxmlformats.org/spreadsheetml/2006/main">
  <c r="I49" i="20" l="1"/>
  <c r="I39" i="20"/>
  <c r="I26" i="20"/>
  <c r="I25" i="20"/>
  <c r="I12" i="20"/>
  <c r="V11" i="22"/>
  <c r="J48" i="26"/>
  <c r="I14" i="20"/>
  <c r="I58" i="20"/>
  <c r="J37" i="26"/>
  <c r="I13" i="20"/>
  <c r="J8" i="26"/>
  <c r="J60" i="26"/>
  <c r="J16" i="26"/>
  <c r="J20" i="26"/>
  <c r="J14" i="26"/>
  <c r="J61" i="26"/>
  <c r="J62" i="26"/>
  <c r="J66" i="26"/>
  <c r="I8" i="20"/>
  <c r="V40" i="22"/>
  <c r="V36" i="22"/>
  <c r="J36" i="22"/>
  <c r="I36" i="22"/>
  <c r="H36" i="22"/>
  <c r="W8" i="22"/>
  <c r="W9" i="22"/>
  <c r="W7" i="22"/>
  <c r="J98" i="26"/>
  <c r="K98" i="26"/>
  <c r="I98" i="26"/>
  <c r="H98" i="26"/>
  <c r="J91" i="26"/>
  <c r="K91" i="26"/>
  <c r="I91" i="26"/>
  <c r="H91" i="26"/>
  <c r="K90" i="26"/>
  <c r="J108" i="26"/>
  <c r="J109" i="26"/>
  <c r="H108" i="26"/>
  <c r="H109" i="26"/>
  <c r="K108" i="26"/>
  <c r="K109" i="26"/>
  <c r="J90" i="26"/>
  <c r="I108" i="26"/>
  <c r="I109" i="26"/>
  <c r="I90" i="26"/>
  <c r="H90" i="26"/>
  <c r="S61" i="22"/>
  <c r="S62" i="22"/>
  <c r="T61" i="22"/>
  <c r="T62" i="22"/>
  <c r="S63" i="22"/>
  <c r="T63" i="22"/>
  <c r="S32" i="22"/>
  <c r="S33" i="22"/>
  <c r="T32" i="22"/>
  <c r="T33" i="22"/>
  <c r="S34" i="22"/>
  <c r="T34" i="22"/>
  <c r="W41" i="22"/>
  <c r="W42" i="22"/>
  <c r="W43" i="22"/>
  <c r="W44" i="22"/>
  <c r="W45" i="22"/>
  <c r="W46" i="22"/>
  <c r="W47" i="22"/>
  <c r="W48" i="22"/>
  <c r="W49" i="22"/>
  <c r="W50" i="22"/>
  <c r="W51" i="22"/>
  <c r="W52" i="22"/>
  <c r="W53" i="22"/>
  <c r="W54" i="22"/>
  <c r="Y54" i="22"/>
  <c r="W55" i="22"/>
  <c r="W56" i="22"/>
  <c r="W57" i="22"/>
  <c r="W58" i="22"/>
  <c r="W40" i="22"/>
  <c r="S39" i="22"/>
  <c r="S59" i="22"/>
  <c r="T39" i="22"/>
  <c r="T59" i="22"/>
  <c r="W37" i="22"/>
  <c r="W38" i="22"/>
  <c r="W36" i="22"/>
  <c r="W25" i="22"/>
  <c r="Y25" i="22"/>
  <c r="W12" i="22"/>
  <c r="W13" i="22"/>
  <c r="W14" i="22"/>
  <c r="W15" i="22"/>
  <c r="W16" i="22"/>
  <c r="W17" i="22"/>
  <c r="W18" i="22"/>
  <c r="W19" i="22"/>
  <c r="W20" i="22"/>
  <c r="W21" i="22"/>
  <c r="W22" i="22"/>
  <c r="W23" i="22"/>
  <c r="W24" i="22"/>
  <c r="W26" i="22"/>
  <c r="W27" i="22"/>
  <c r="W28" i="22"/>
  <c r="W29" i="22"/>
  <c r="W11" i="22"/>
  <c r="S10" i="22"/>
  <c r="S30" i="22"/>
  <c r="T10" i="22"/>
  <c r="T30" i="22"/>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I48" i="26"/>
  <c r="H48" i="26"/>
  <c r="K37" i="26"/>
  <c r="I37" i="26"/>
  <c r="H37" i="26"/>
  <c r="K29" i="26"/>
  <c r="J29" i="26"/>
  <c r="I29" i="26"/>
  <c r="H29" i="26"/>
  <c r="K26" i="26"/>
  <c r="J26" i="26"/>
  <c r="I26" i="26"/>
  <c r="H26" i="26"/>
  <c r="K20" i="26"/>
  <c r="I20" i="26"/>
  <c r="H20" i="26"/>
  <c r="K16" i="26"/>
  <c r="I16" i="26"/>
  <c r="H16" i="26"/>
  <c r="K8" i="26"/>
  <c r="I8" i="26"/>
  <c r="H8" i="26"/>
  <c r="H21" i="21"/>
  <c r="I14" i="26"/>
  <c r="I61" i="26"/>
  <c r="K14" i="26"/>
  <c r="K61" i="26"/>
  <c r="I60" i="26"/>
  <c r="K60" i="26"/>
  <c r="H60" i="26"/>
  <c r="H14" i="26"/>
  <c r="H61" i="26"/>
  <c r="I21" i="21"/>
  <c r="H36" i="21"/>
  <c r="I36" i="21"/>
  <c r="H49" i="21"/>
  <c r="I49" i="21"/>
  <c r="I64" i="26"/>
  <c r="I62" i="26"/>
  <c r="I66" i="26"/>
  <c r="I63" i="26"/>
  <c r="K63" i="26"/>
  <c r="J64" i="26"/>
  <c r="K64" i="26"/>
  <c r="J67" i="26"/>
  <c r="J63" i="26"/>
  <c r="H63" i="26"/>
  <c r="K62" i="26"/>
  <c r="K66" i="26"/>
  <c r="H62" i="26"/>
  <c r="H68" i="26"/>
  <c r="H64" i="26"/>
  <c r="I51" i="21"/>
  <c r="I53" i="21"/>
  <c r="H51" i="21"/>
  <c r="H53" i="21"/>
  <c r="I67" i="26"/>
  <c r="I68" i="26"/>
  <c r="J68" i="26"/>
  <c r="K67" i="26"/>
  <c r="K68" i="26"/>
  <c r="H66" i="26"/>
  <c r="H67" i="26"/>
  <c r="I85" i="18"/>
  <c r="H85" i="18"/>
  <c r="I78" i="18"/>
  <c r="H78" i="18"/>
  <c r="H54" i="20"/>
  <c r="H48" i="20"/>
  <c r="H41" i="20"/>
  <c r="H35" i="20"/>
  <c r="H19" i="20"/>
  <c r="I9" i="20"/>
  <c r="H117" i="18"/>
  <c r="H105" i="18"/>
  <c r="H98" i="18"/>
  <c r="H94" i="18"/>
  <c r="H91" i="18"/>
  <c r="H60" i="18"/>
  <c r="H53" i="18"/>
  <c r="H45" i="18"/>
  <c r="H38" i="18"/>
  <c r="H27" i="18"/>
  <c r="H17" i="18"/>
  <c r="H10" i="18"/>
  <c r="H63" i="22"/>
  <c r="H61" i="22"/>
  <c r="H62" i="22"/>
  <c r="H39" i="22"/>
  <c r="H59" i="22"/>
  <c r="H34" i="22"/>
  <c r="H32" i="22"/>
  <c r="H33" i="22"/>
  <c r="K10" i="22"/>
  <c r="H42" i="20"/>
  <c r="H55" i="20"/>
  <c r="H9" i="18"/>
  <c r="H75" i="18"/>
  <c r="H133" i="18"/>
  <c r="H44" i="18"/>
  <c r="X63" i="22"/>
  <c r="V63" i="22"/>
  <c r="U63" i="22"/>
  <c r="R63" i="22"/>
  <c r="Q63" i="22"/>
  <c r="P63" i="22"/>
  <c r="O63" i="22"/>
  <c r="N63" i="22"/>
  <c r="M63" i="22"/>
  <c r="L63" i="22"/>
  <c r="K63" i="22"/>
  <c r="J63" i="22"/>
  <c r="I63" i="22"/>
  <c r="X61" i="22"/>
  <c r="X62" i="22"/>
  <c r="V61" i="22"/>
  <c r="V62" i="22"/>
  <c r="U61" i="22"/>
  <c r="U62" i="22"/>
  <c r="R61" i="22"/>
  <c r="R62" i="22"/>
  <c r="Q61" i="22"/>
  <c r="Q62" i="22"/>
  <c r="P61" i="22"/>
  <c r="P62" i="22"/>
  <c r="O61" i="22"/>
  <c r="O62" i="22"/>
  <c r="N61" i="22"/>
  <c r="N62" i="22"/>
  <c r="M61" i="22"/>
  <c r="M62" i="22"/>
  <c r="L61" i="22"/>
  <c r="L62" i="22"/>
  <c r="K61" i="22"/>
  <c r="K62" i="22"/>
  <c r="J61" i="22"/>
  <c r="J62" i="22"/>
  <c r="I61" i="22"/>
  <c r="I62" i="22"/>
  <c r="Y58" i="22"/>
  <c r="Y57" i="22"/>
  <c r="Y56" i="22"/>
  <c r="Y55" i="22"/>
  <c r="Y53" i="22"/>
  <c r="Y52" i="22"/>
  <c r="Y51" i="22"/>
  <c r="Y50" i="22"/>
  <c r="Y49" i="22"/>
  <c r="Y48" i="22"/>
  <c r="Y47" i="22"/>
  <c r="Y46" i="22"/>
  <c r="Y45" i="22"/>
  <c r="Y44" i="22"/>
  <c r="Y43" i="22"/>
  <c r="Y42" i="22"/>
  <c r="Y41" i="22"/>
  <c r="Y40" i="22"/>
  <c r="X39" i="22"/>
  <c r="X59" i="22"/>
  <c r="V39" i="22"/>
  <c r="V59" i="22"/>
  <c r="U39" i="22"/>
  <c r="U59" i="22"/>
  <c r="R39" i="22"/>
  <c r="R59" i="22"/>
  <c r="Q39" i="22"/>
  <c r="Q59" i="22"/>
  <c r="P39" i="22"/>
  <c r="P59" i="22"/>
  <c r="O39" i="22"/>
  <c r="O59" i="22"/>
  <c r="N39" i="22"/>
  <c r="N59" i="22"/>
  <c r="M39" i="22"/>
  <c r="M59" i="22"/>
  <c r="L39" i="22"/>
  <c r="L59" i="22"/>
  <c r="K39" i="22"/>
  <c r="K59" i="22"/>
  <c r="J39" i="22"/>
  <c r="J59" i="22"/>
  <c r="I39" i="22"/>
  <c r="I59" i="22"/>
  <c r="Y38" i="22"/>
  <c r="Y37" i="22"/>
  <c r="Y36"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c r="O32" i="22"/>
  <c r="O33" i="22"/>
  <c r="N32" i="22"/>
  <c r="N33" i="22"/>
  <c r="M32" i="22"/>
  <c r="M33" i="22"/>
  <c r="L32" i="22"/>
  <c r="L33" i="22"/>
  <c r="K32" i="22"/>
  <c r="K33" i="22"/>
  <c r="J32" i="22"/>
  <c r="J33" i="22"/>
  <c r="I32" i="22"/>
  <c r="I33" i="22"/>
  <c r="Y29" i="22"/>
  <c r="Y28" i="22"/>
  <c r="Y27" i="22"/>
  <c r="Y26" i="22"/>
  <c r="Y24" i="22"/>
  <c r="Y23" i="22"/>
  <c r="Y22" i="22"/>
  <c r="Y21" i="22"/>
  <c r="Y20" i="22"/>
  <c r="Y19" i="22"/>
  <c r="Y18" i="22"/>
  <c r="Y17" i="22"/>
  <c r="Y16" i="22"/>
  <c r="Y15" i="22"/>
  <c r="Y14" i="22"/>
  <c r="Y13" i="22"/>
  <c r="Y12" i="22"/>
  <c r="Y11" i="22"/>
  <c r="X10" i="22"/>
  <c r="X30" i="22"/>
  <c r="V10" i="22"/>
  <c r="V30" i="22"/>
  <c r="U10" i="22"/>
  <c r="U30" i="22"/>
  <c r="R10" i="22"/>
  <c r="R30" i="22"/>
  <c r="Q10" i="22"/>
  <c r="Q30" i="22"/>
  <c r="P10" i="22"/>
  <c r="P30" i="22"/>
  <c r="O10" i="22"/>
  <c r="O30" i="22"/>
  <c r="N10" i="22"/>
  <c r="N30" i="22"/>
  <c r="M10" i="22"/>
  <c r="M30" i="22"/>
  <c r="L10" i="22"/>
  <c r="L30" i="22"/>
  <c r="K30" i="22"/>
  <c r="J10" i="22"/>
  <c r="J30" i="22"/>
  <c r="I10" i="22"/>
  <c r="I30" i="22"/>
  <c r="H10" i="22"/>
  <c r="H30" i="22"/>
  <c r="Y9" i="22"/>
  <c r="Y8" i="22"/>
  <c r="Y7" i="22"/>
  <c r="I54" i="20"/>
  <c r="I48" i="20"/>
  <c r="I41" i="20"/>
  <c r="I35" i="20"/>
  <c r="I19" i="20"/>
  <c r="I18" i="20"/>
  <c r="H9" i="20"/>
  <c r="H18" i="20"/>
  <c r="H24" i="20"/>
  <c r="H27" i="20"/>
  <c r="I117" i="18"/>
  <c r="I105" i="18"/>
  <c r="I98" i="18"/>
  <c r="I94" i="18"/>
  <c r="I91" i="18"/>
  <c r="I60" i="18"/>
  <c r="I53" i="18"/>
  <c r="I45" i="18"/>
  <c r="I38" i="18"/>
  <c r="I27" i="18"/>
  <c r="I17" i="18"/>
  <c r="I10" i="18"/>
  <c r="H57" i="20"/>
  <c r="H59" i="20"/>
  <c r="I24" i="20"/>
  <c r="I27" i="20"/>
  <c r="I55" i="20"/>
  <c r="H72" i="18"/>
  <c r="I44" i="18"/>
  <c r="I75" i="18"/>
  <c r="I133" i="18"/>
  <c r="Y63" i="22"/>
  <c r="W63" i="22"/>
  <c r="I9" i="18"/>
  <c r="I42" i="20"/>
  <c r="Y61" i="22"/>
  <c r="Y62" i="22"/>
  <c r="W61" i="22"/>
  <c r="W62" i="22"/>
  <c r="Y32" i="22"/>
  <c r="Y33" i="22"/>
  <c r="W32" i="22"/>
  <c r="W33" i="22"/>
  <c r="Y34" i="22"/>
  <c r="W34" i="22"/>
  <c r="Y39" i="22"/>
  <c r="Y59" i="22"/>
  <c r="W39" i="22"/>
  <c r="W59" i="22"/>
  <c r="Y10" i="22"/>
  <c r="Y30" i="22"/>
  <c r="W10" i="22"/>
  <c r="W30" i="22"/>
  <c r="I57" i="20"/>
  <c r="I59" i="20"/>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<sst xmlns="http://schemas.openxmlformats.org/spreadsheetml/2006/main" count="535" uniqueCount="470">
  <si>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</si>
  <si>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</si>
  <si>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</si>
  <si>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</si>
  <si>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</si>
  <si>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</si>
  <si>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</si>
  <si>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</si>
  <si>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</si>
  <si>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</si>
  <si>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</si>
  <si>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</si>
  <si>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</si>
  <si>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</si>
  <si>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</si>
  <si>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</si>
  <si>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</si>
  <si>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</si>
  <si>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</si>
  <si>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</si>
  <si>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</si>
  <si>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</si>
  <si>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</si>
  <si>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</si>
  <si>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</si>
  <si>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</si>
  <si>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</si>
  <si>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</si>
  <si>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</si>
  <si>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</si>
  <si>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</si>
  <si>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</si>
  <si>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</si>
  <si>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</si>
  <si>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</si>
  <si>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</si>
  <si>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</si>
  <si>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</si>
  <si>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</si>
  <si>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</si>
  <si>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</si>
  <si>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</si>
  <si>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</si>
  <si>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</si>
  <si>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</si>
  <si>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</si>
  <si>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</si>
  <si>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</si>
  <si>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</si>
  <si>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</si>
  <si>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</si>
  <si>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</si>
  <si>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</si>
  <si>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</si>
  <si>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</si>
  <si>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</si>
  <si>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</si>
  <si>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</si>
  <si>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</si>
  <si>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</si>
  <si>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</si>
  <si>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</si>
  <si>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</si>
  <si>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</si>
  <si>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</si>
  <si>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</si>
  <si>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</si>
  <si>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</si>
  <si>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</si>
  <si>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</si>
  <si>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</si>
  <si>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</si>
  <si>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</si>
  <si>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</si>
  <si>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</si>
  <si>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</si>
  <si>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</si>
  <si>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</si>
  <si>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</si>
  <si>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</si>
  <si>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</si>
  <si>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</si>
  <si>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</si>
  <si>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</si>
  <si>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</si>
  <si>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</si>
  <si>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</si>
  <si>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</si>
  <si>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</si>
  <si>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</si>
  <si>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</si>
  <si>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</si>
  <si>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</si>
  <si>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</si>
  <si>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</si>
  <si>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</si>
  <si>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</si>
  <si>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</si>
  <si>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</si>
  <si>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</si>
  <si>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</si>
  <si>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</si>
  <si>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</si>
  <si>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</si>
  <si>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</si>
  <si>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</si>
  <si>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</si>
  <si>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</si>
  <si>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</si>
  <si>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</si>
  <si>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</si>
  <si>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</si>
  <si>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</si>
  <si>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</si>
  <si>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</si>
  <si>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</si>
  <si>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</si>
  <si>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</si>
  <si>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</si>
  <si>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</si>
  <si>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</si>
  <si>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</si>
  <si>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</si>
  <si>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</si>
  <si>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</si>
  <si>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</si>
  <si>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</si>
  <si>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</si>
  <si>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</si>
  <si>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</si>
  <si>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</si>
  <si>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</si>
  <si>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</si>
  <si>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</si>
  <si>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</si>
  <si>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</si>
  <si>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</si>
  <si>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</si>
  <si>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</si>
  <si>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</si>
  <si>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</si>
  <si>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</si>
  <si>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</si>
  <si>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</si>
  <si>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</si>
  <si>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</si>
  <si>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</si>
  <si>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</si>
  <si>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</si>
  <si>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</si>
  <si>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</si>
  <si>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</si>
  <si>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</si>
  <si>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</si>
  <si>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</si>
  <si>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</si>
  <si>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</si>
  <si>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</si>
  <si>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</si>
  <si>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</si>
  <si>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</si>
  <si>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</si>
  <si>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</si>
  <si>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</si>
  <si>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</si>
  <si>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</si>
  <si>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</si>
  <si>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</si>
  <si>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</si>
  <si>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</si>
  <si>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</si>
  <si>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</si>
  <si>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</si>
  <si>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</si>
  <si>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</si>
  <si>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</si>
  <si>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</si>
  <si>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</si>
  <si>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</si>
  <si>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</si>
  <si>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</si>
  <si>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</si>
  <si>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</si>
  <si>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</si>
  <si>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</si>
  <si>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</si>
  <si>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</si>
  <si>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</si>
  <si>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</si>
  <si>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</si>
  <si>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</si>
  <si>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</si>
  <si>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</si>
  <si>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</si>
  <si>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</si>
  <si>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</si>
  <si>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</si>
  <si>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</si>
  <si>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</si>
  <si>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</si>
  <si>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</si>
  <si>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</si>
  <si>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</si>
  <si>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</si>
  <si>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</si>
  <si>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</si>
  <si>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</si>
  <si>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</si>
  <si>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</si>
  <si>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</si>
  <si>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</si>
  <si>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</si>
  <si>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</si>
  <si>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</si>
  <si>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</si>
  <si>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</si>
  <si>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</si>
  <si>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</si>
  <si>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</si>
  <si>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</si>
  <si>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</si>
  <si>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</si>
  <si>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</si>
  <si>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</si>
  <si>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</si>
  <si>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</si>
  <si>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</si>
  <si>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</si>
  <si>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</si>
  <si>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</si>
  <si>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</si>
  <si>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</si>
  <si>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</si>
  <si>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</si>
  <si>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</si>
  <si>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</si>
  <si>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</si>
  <si>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</si>
  <si>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</si>
  <si>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</si>
  <si>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</si>
  <si>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</si>
  <si>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</si>
  <si>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</si>
  <si>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</si>
  <si>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</si>
  <si>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</si>
  <si>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</si>
  <si>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</si>
  <si>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</si>
  <si>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</si>
  <si>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</si>
  <si>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</si>
  <si>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</si>
  <si>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</si>
  <si>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</si>
  <si>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</si>
  <si>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</si>
  <si>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</si>
  <si>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</si>
  <si>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</si>
  <si>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</si>
  <si>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</si>
  <si>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</si>
  <si>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</si>
  <si>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</si>
  <si>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</si>
  <si>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</si>
  <si>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</si>
  <si>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</si>
  <si>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</si>
  <si>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</si>
  <si>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</si>
  <si>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</si>
  <si>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</si>
  <si>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</si>
  <si>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</si>
  <si>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</si>
  <si>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</si>
  <si>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</si>
  <si>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</si>
  <si>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</si>
  <si>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</si>
  <si>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</si>
  <si>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</si>
  <si>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</si>
  <si>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</si>
  <si>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</si>
  <si>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</si>
  <si>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</si>
  <si>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</si>
  <si>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</si>
  <si>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</si>
  <si>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</si>
  <si>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</si>
  <si>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</si>
  <si>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</si>
  <si>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</si>
  <si>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</si>
  <si>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</si>
  <si>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</si>
  <si>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</si>
  <si>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</si>
  <si>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</si>
  <si>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</si>
  <si>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</si>
  <si>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</si>
  <si>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</si>
  <si>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</si>
  <si>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</si>
  <si>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</si>
  <si>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</si>
  <si>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</si>
  <si>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</si>
  <si>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</si>
  <si>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</si>
  <si>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</si>
  <si>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</si>
  <si>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</si>
  <si>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</si>
  <si>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</si>
  <si>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</si>
  <si>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</si>
  <si>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</si>
  <si>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</si>
  <si>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</si>
  <si>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</si>
  <si>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</si>
  <si>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</si>
  <si>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</si>
  <si>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</si>
  <si>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</si>
  <si>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</si>
  <si>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</si>
  <si>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</si>
  <si>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</si>
  <si>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</si>
  <si>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</si>
  <si>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</si>
  <si>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</si>
  <si>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</si>
  <si>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</si>
  <si>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</si>
  <si>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</si>
  <si>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</si>
  <si>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</si>
  <si>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</si>
  <si>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</si>
  <si>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</si>
  <si>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</si>
  <si>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</si>
  <si>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</si>
  <si>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</si>
  <si>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</si>
  <si>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</si>
  <si>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</si>
  <si>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</si>
  <si>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</si>
  <si>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</si>
  <si>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</si>
  <si>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</si>
  <si>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</si>
  <si>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</si>
  <si>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</si>
  <si>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</si>
  <si>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</si>
  <si>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</si>
  <si>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</si>
  <si>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</si>
  <si>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</si>
  <si>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</si>
  <si>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</si>
  <si>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</si>
  <si>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</si>
  <si>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</si>
  <si>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</si>
  <si>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</si>
  <si>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</si>
  <si>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</si>
  <si>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</si>
  <si>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</si>
  <si>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</si>
  <si>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</si>
  <si>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</si>
  <si>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</si>
  <si>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</si>
  <si>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</si>
  <si>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</si>
  <si>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</si>
  <si>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</si>
  <si>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</si>
  <si>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</si>
  <si>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</si>
  <si>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</si>
  <si>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</si>
  <si>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</si>
  <si>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</si>
  <si>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</si>
  <si>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</si>
  <si>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</si>
  <si>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</si>
  <si>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</si>
  <si>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</si>
  <si>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</si>
  <si>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</si>
  <si>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</si>
  <si>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</si>
  <si>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</si>
  <si>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</si>
  <si>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</si>
  <si>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</si>
  <si>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</si>
  <si>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</si>
  <si>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</si>
  <si>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</si>
  <si>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</si>
  <si>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</si>
  <si>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</si>
  <si>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</si>
  <si>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</si>
  <si>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</si>
  <si>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</si>
  <si>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</si>
  <si>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</si>
  <si>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</si>
  <si>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</si>
  <si>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</si>
  <si>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</si>
  <si>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</si>
  <si>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</si>
  <si>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</si>
  <si>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</si>
  <si>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</si>
  <si>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</si>
  <si>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</si>
  <si>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</si>
  <si>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</si>
  <si>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</si>
  <si>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</si>
  <si>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</si>
  <si>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</si>
  <si>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</si>
  <si>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</si>
  <si>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</si>
  <si>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</si>
  <si>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</si>
  <si>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</si>
  <si>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</si>
  <si>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</si>
  <si>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</si>
  <si>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</si>
  <si>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</si>
  <si>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</si>
  <si>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747800M0IFOGUGS38X52</t>
  </si>
  <si>
    <t>99445</t>
  </si>
  <si>
    <t>THE GARDEN BREWERY d.d.</t>
  </si>
  <si>
    <t>ZAGREB</t>
  </si>
  <si>
    <t>SLAVONSKA AVENIJA 26/1</t>
  </si>
  <si>
    <t>info@thegarden.hr</t>
  </si>
  <si>
    <t>https://thegarden.hr</t>
  </si>
  <si>
    <t>Competence d.o.o.</t>
  </si>
  <si>
    <t>RAST IVANA</t>
  </si>
  <si>
    <t>0989560660</t>
  </si>
  <si>
    <t>ivana.rast@competence.hr</t>
  </si>
  <si>
    <t>Obveznik:THE GARDEN BREWERY d.d.</t>
  </si>
  <si>
    <t>Obveznik: THE GARDEN BREWERY d.d.</t>
  </si>
  <si>
    <t xml:space="preserve">stanje na dan 31.12.2024 </t>
  </si>
  <si>
    <t>u razdoblju 01.01.2024 do 31.12.2024</t>
  </si>
  <si>
    <t>u razdoblju 01.01.2024. do 31.12.2024.</t>
  </si>
  <si>
    <t xml:space="preserve">BILJEŠKE UZ FINANCIJSKE IZVJEŠTAJE - TFI
(koji se sastavljaju za tromjesečna razdoblja)
Naziv izdavatelja:   The Garden Brewery d.d.
OIB:   54394356292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</si>
</sst>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5" zoomScale="80" zoomScaleNormal="100" zoomScaleSheetLayoutView="80" workbookViewId="0">
      <selection activeCell="E8" sqref="E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1" t="s">
        <v>307</v>
      </c>
      <c r="B1" s="132"/>
      <c r="C1" s="132"/>
      <c r="D1" s="92"/>
      <c r="E1" s="92"/>
      <c r="F1" s="92"/>
      <c r="G1" s="92"/>
      <c r="H1" s="92"/>
      <c r="I1" s="92"/>
      <c r="J1" s="93"/>
    </row>
    <row r="2" spans="1:20" ht="14.4" customHeight="1" x14ac:dyDescent="0.3">
      <c r="A2" s="133" t="s">
        <v>323</v>
      </c>
      <c r="B2" s="134"/>
      <c r="C2" s="134"/>
      <c r="D2" s="134"/>
      <c r="E2" s="134"/>
      <c r="F2" s="134"/>
      <c r="G2" s="134"/>
      <c r="H2" s="134"/>
      <c r="I2" s="134"/>
      <c r="J2" s="135"/>
      <c r="N2" s="73">
        <v>1</v>
      </c>
    </row>
    <row r="3" spans="1:20" x14ac:dyDescent="0.3">
      <c r="A3" s="94"/>
      <c r="B3" s="95"/>
      <c r="C3" s="95"/>
      <c r="D3" s="95"/>
      <c r="E3" s="95"/>
      <c r="F3" s="95"/>
      <c r="G3" s="95"/>
      <c r="H3" s="95"/>
      <c r="I3" s="95"/>
      <c r="J3" s="96"/>
      <c r="N3" s="73">
        <v>2</v>
      </c>
    </row>
    <row r="4" spans="1:20" ht="33.6" customHeight="1" x14ac:dyDescent="0.3">
      <c r="A4" s="136" t="s">
        <v>308</v>
      </c>
      <c r="B4" s="137"/>
      <c r="C4" s="137"/>
      <c r="D4" s="137"/>
      <c r="E4" s="138">
        <v>45292</v>
      </c>
      <c r="F4" s="139"/>
      <c r="G4" s="99" t="s">
        <v>0</v>
      </c>
      <c r="H4" s="138">
        <v>45657</v>
      </c>
      <c r="I4" s="139"/>
      <c r="J4" s="100"/>
      <c r="N4" s="73">
        <v>3</v>
      </c>
    </row>
    <row r="5" spans="1:20" s="72" customFormat="1" ht="10.199999999999999" customHeight="1" x14ac:dyDescent="0.3">
      <c r="A5" s="140"/>
      <c r="B5" s="141"/>
      <c r="C5" s="141"/>
      <c r="D5" s="141"/>
      <c r="E5" s="141"/>
      <c r="F5" s="141"/>
      <c r="G5" s="141"/>
      <c r="H5" s="141"/>
      <c r="I5" s="141"/>
      <c r="J5" s="142"/>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4</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50" t="s">
        <v>332</v>
      </c>
      <c r="B10" s="151"/>
      <c r="C10" s="151"/>
      <c r="D10" s="151"/>
      <c r="E10" s="151"/>
      <c r="F10" s="151"/>
      <c r="G10" s="151"/>
      <c r="H10" s="151"/>
      <c r="I10" s="151"/>
      <c r="J10" s="107"/>
    </row>
    <row r="11" spans="1:20" ht="24.6" customHeight="1" x14ac:dyDescent="0.3">
      <c r="A11" s="152" t="s">
        <v>309</v>
      </c>
      <c r="B11" s="153"/>
      <c r="C11" s="145" t="s">
        <v>449</v>
      </c>
      <c r="D11" s="146"/>
      <c r="E11" s="108"/>
      <c r="F11" s="154" t="s">
        <v>333</v>
      </c>
      <c r="G11" s="144"/>
      <c r="H11" s="155" t="s">
        <v>450</v>
      </c>
      <c r="I11" s="156"/>
      <c r="J11" s="110"/>
    </row>
    <row r="12" spans="1:20" ht="14.4" customHeight="1" x14ac:dyDescent="0.3">
      <c r="A12" s="111"/>
      <c r="B12" s="112"/>
      <c r="C12" s="112"/>
      <c r="D12" s="112"/>
      <c r="E12" s="148"/>
      <c r="F12" s="148"/>
      <c r="G12" s="148"/>
      <c r="H12" s="148"/>
      <c r="I12" s="113"/>
      <c r="J12" s="110"/>
    </row>
    <row r="13" spans="1:20" ht="21" customHeight="1" x14ac:dyDescent="0.3">
      <c r="A13" s="143" t="s">
        <v>324</v>
      </c>
      <c r="B13" s="144"/>
      <c r="C13" s="145" t="s">
        <v>451</v>
      </c>
      <c r="D13" s="146"/>
      <c r="E13" s="147"/>
      <c r="F13" s="148"/>
      <c r="G13" s="148"/>
      <c r="H13" s="148"/>
      <c r="I13" s="113"/>
      <c r="J13" s="110"/>
    </row>
    <row r="14" spans="1:20" ht="10.95" customHeight="1" x14ac:dyDescent="0.3">
      <c r="A14" s="108"/>
      <c r="B14" s="113"/>
      <c r="C14" s="88"/>
      <c r="D14" s="88"/>
      <c r="E14" s="149"/>
      <c r="F14" s="149"/>
      <c r="G14" s="149"/>
      <c r="H14" s="149"/>
      <c r="I14" s="112"/>
      <c r="J14" s="115"/>
    </row>
    <row r="15" spans="1:20" ht="22.95" customHeight="1" x14ac:dyDescent="0.3">
      <c r="A15" s="143" t="s">
        <v>310</v>
      </c>
      <c r="B15" s="144"/>
      <c r="C15" s="145" t="s">
        <v>452</v>
      </c>
      <c r="D15" s="146"/>
      <c r="E15" s="163"/>
      <c r="F15" s="164"/>
      <c r="G15" s="109" t="s">
        <v>334</v>
      </c>
      <c r="H15" s="155" t="s">
        <v>453</v>
      </c>
      <c r="I15" s="156"/>
      <c r="J15" s="117"/>
    </row>
    <row r="16" spans="1:20" ht="10.95" customHeight="1" x14ac:dyDescent="0.3">
      <c r="A16" s="108"/>
      <c r="B16" s="113"/>
      <c r="C16" s="112"/>
      <c r="D16" s="112"/>
      <c r="E16" s="149"/>
      <c r="F16" s="149"/>
      <c r="G16" s="165"/>
      <c r="H16" s="165"/>
      <c r="I16" s="112"/>
      <c r="J16" s="115"/>
    </row>
    <row r="17" spans="1:10" ht="22.95" customHeight="1" x14ac:dyDescent="0.3">
      <c r="A17" s="114"/>
      <c r="B17" s="109" t="s">
        <v>335</v>
      </c>
      <c r="C17" s="145" t="s">
        <v>454</v>
      </c>
      <c r="D17" s="146"/>
      <c r="E17" s="116"/>
      <c r="F17" s="116"/>
      <c r="G17" s="116"/>
      <c r="H17" s="116"/>
      <c r="I17" s="116"/>
      <c r="J17" s="117"/>
    </row>
    <row r="18" spans="1:10" x14ac:dyDescent="0.3">
      <c r="A18" s="157"/>
      <c r="B18" s="158"/>
      <c r="C18" s="149"/>
      <c r="D18" s="149"/>
      <c r="E18" s="149"/>
      <c r="F18" s="149"/>
      <c r="G18" s="149"/>
      <c r="H18" s="149"/>
      <c r="I18" s="112"/>
      <c r="J18" s="115"/>
    </row>
    <row r="19" spans="1:10" x14ac:dyDescent="0.3">
      <c r="A19" s="152" t="s">
        <v>311</v>
      </c>
      <c r="B19" s="159"/>
      <c r="C19" s="160" t="s">
        <v>455</v>
      </c>
      <c r="D19" s="161"/>
      <c r="E19" s="161"/>
      <c r="F19" s="161"/>
      <c r="G19" s="161"/>
      <c r="H19" s="161"/>
      <c r="I19" s="161"/>
      <c r="J19" s="162"/>
    </row>
    <row r="20" spans="1:10" x14ac:dyDescent="0.3">
      <c r="A20" s="111"/>
      <c r="B20" s="112"/>
      <c r="C20" s="118"/>
      <c r="D20" s="112"/>
      <c r="E20" s="149"/>
      <c r="F20" s="149"/>
      <c r="G20" s="149"/>
      <c r="H20" s="149"/>
      <c r="I20" s="112"/>
      <c r="J20" s="115"/>
    </row>
    <row r="21" spans="1:10" x14ac:dyDescent="0.3">
      <c r="A21" s="152" t="s">
        <v>312</v>
      </c>
      <c r="B21" s="159"/>
      <c r="C21" s="155">
        <v>10000</v>
      </c>
      <c r="D21" s="156"/>
      <c r="E21" s="149"/>
      <c r="F21" s="149"/>
      <c r="G21" s="160" t="s">
        <v>456</v>
      </c>
      <c r="H21" s="161"/>
      <c r="I21" s="161"/>
      <c r="J21" s="162"/>
    </row>
    <row r="22" spans="1:10" x14ac:dyDescent="0.3">
      <c r="A22" s="111"/>
      <c r="B22" s="112"/>
      <c r="C22" s="112"/>
      <c r="D22" s="112"/>
      <c r="E22" s="149"/>
      <c r="F22" s="149"/>
      <c r="G22" s="149"/>
      <c r="H22" s="149"/>
      <c r="I22" s="112"/>
      <c r="J22" s="115"/>
    </row>
    <row r="23" spans="1:10" x14ac:dyDescent="0.3">
      <c r="A23" s="152" t="s">
        <v>313</v>
      </c>
      <c r="B23" s="159"/>
      <c r="C23" s="160" t="s">
        <v>457</v>
      </c>
      <c r="D23" s="161"/>
      <c r="E23" s="161"/>
      <c r="F23" s="161"/>
      <c r="G23" s="161"/>
      <c r="H23" s="161"/>
      <c r="I23" s="161"/>
      <c r="J23" s="162"/>
    </row>
    <row r="24" spans="1:10" x14ac:dyDescent="0.3">
      <c r="A24" s="111"/>
      <c r="B24" s="112"/>
      <c r="C24" s="88"/>
      <c r="D24" s="112"/>
      <c r="E24" s="149"/>
      <c r="F24" s="149"/>
      <c r="G24" s="149"/>
      <c r="H24" s="149"/>
      <c r="I24" s="112"/>
      <c r="J24" s="115"/>
    </row>
    <row r="25" spans="1:10" x14ac:dyDescent="0.3">
      <c r="A25" s="152" t="s">
        <v>314</v>
      </c>
      <c r="B25" s="159"/>
      <c r="C25" s="167" t="s">
        <v>458</v>
      </c>
      <c r="D25" s="168"/>
      <c r="E25" s="168"/>
      <c r="F25" s="168"/>
      <c r="G25" s="168"/>
      <c r="H25" s="168"/>
      <c r="I25" s="168"/>
      <c r="J25" s="169"/>
    </row>
    <row r="26" spans="1:10" x14ac:dyDescent="0.3">
      <c r="A26" s="111"/>
      <c r="B26" s="112"/>
      <c r="C26" s="118"/>
      <c r="D26" s="112"/>
      <c r="E26" s="149"/>
      <c r="F26" s="149"/>
      <c r="G26" s="149"/>
      <c r="H26" s="149"/>
      <c r="I26" s="112"/>
      <c r="J26" s="115"/>
    </row>
    <row r="27" spans="1:10" x14ac:dyDescent="0.3">
      <c r="A27" s="152" t="s">
        <v>315</v>
      </c>
      <c r="B27" s="159"/>
      <c r="C27" s="167" t="s">
        <v>459</v>
      </c>
      <c r="D27" s="168"/>
      <c r="E27" s="168"/>
      <c r="F27" s="168"/>
      <c r="G27" s="168"/>
      <c r="H27" s="168"/>
      <c r="I27" s="168"/>
      <c r="J27" s="169"/>
    </row>
    <row r="28" spans="1:10" ht="13.95" customHeight="1" x14ac:dyDescent="0.3">
      <c r="A28" s="111"/>
      <c r="B28" s="112"/>
      <c r="C28" s="118"/>
      <c r="D28" s="112"/>
      <c r="E28" s="149"/>
      <c r="F28" s="149"/>
      <c r="G28" s="149"/>
      <c r="H28" s="149"/>
      <c r="I28" s="112"/>
      <c r="J28" s="115"/>
    </row>
    <row r="29" spans="1:10" ht="22.95" customHeight="1" x14ac:dyDescent="0.3">
      <c r="A29" s="143" t="s">
        <v>325</v>
      </c>
      <c r="B29" s="159"/>
      <c r="C29" s="40">
        <v>1</v>
      </c>
      <c r="D29" s="119"/>
      <c r="E29" s="166"/>
      <c r="F29" s="166"/>
      <c r="G29" s="166"/>
      <c r="H29" s="166"/>
      <c r="I29" s="120"/>
      <c r="J29" s="121"/>
    </row>
    <row r="30" spans="1:10" x14ac:dyDescent="0.3">
      <c r="A30" s="111"/>
      <c r="B30" s="112"/>
      <c r="C30" s="112"/>
      <c r="D30" s="112"/>
      <c r="E30" s="149"/>
      <c r="F30" s="149"/>
      <c r="G30" s="149"/>
      <c r="H30" s="149"/>
      <c r="I30" s="120"/>
      <c r="J30" s="121"/>
    </row>
    <row r="31" spans="1:10" x14ac:dyDescent="0.3">
      <c r="A31" s="152" t="s">
        <v>316</v>
      </c>
      <c r="B31" s="159"/>
      <c r="C31" s="41" t="s">
        <v>337</v>
      </c>
      <c r="D31" s="170" t="s">
        <v>336</v>
      </c>
      <c r="E31" s="171"/>
      <c r="F31" s="171"/>
      <c r="G31" s="171"/>
      <c r="H31" s="112"/>
      <c r="I31" s="122" t="s">
        <v>337</v>
      </c>
      <c r="J31" s="123" t="s">
        <v>338</v>
      </c>
    </row>
    <row r="32" spans="1:10" x14ac:dyDescent="0.3">
      <c r="A32" s="152"/>
      <c r="B32" s="159"/>
      <c r="C32" s="124"/>
      <c r="D32" s="99"/>
      <c r="E32" s="164"/>
      <c r="F32" s="164"/>
      <c r="G32" s="164"/>
      <c r="H32" s="164"/>
      <c r="I32" s="120"/>
      <c r="J32" s="121"/>
    </row>
    <row r="33" spans="1:10" x14ac:dyDescent="0.3">
      <c r="A33" s="152" t="s">
        <v>326</v>
      </c>
      <c r="B33" s="159"/>
      <c r="C33" s="40" t="s">
        <v>340</v>
      </c>
      <c r="D33" s="170" t="s">
        <v>339</v>
      </c>
      <c r="E33" s="171"/>
      <c r="F33" s="171"/>
      <c r="G33" s="171"/>
      <c r="H33" s="116"/>
      <c r="I33" s="122" t="s">
        <v>340</v>
      </c>
      <c r="J33" s="123" t="s">
        <v>341</v>
      </c>
    </row>
    <row r="34" spans="1:10" x14ac:dyDescent="0.3">
      <c r="A34" s="111"/>
      <c r="B34" s="112"/>
      <c r="C34" s="112"/>
      <c r="D34" s="112"/>
      <c r="E34" s="149"/>
      <c r="F34" s="149"/>
      <c r="G34" s="149"/>
      <c r="H34" s="149"/>
      <c r="I34" s="112"/>
      <c r="J34" s="115"/>
    </row>
    <row r="35" spans="1:10" x14ac:dyDescent="0.3">
      <c r="A35" s="170" t="s">
        <v>327</v>
      </c>
      <c r="B35" s="171"/>
      <c r="C35" s="171"/>
      <c r="D35" s="171"/>
      <c r="E35" s="171" t="s">
        <v>317</v>
      </c>
      <c r="F35" s="171"/>
      <c r="G35" s="171"/>
      <c r="H35" s="171"/>
      <c r="I35" s="171"/>
      <c r="J35" s="125" t="s">
        <v>318</v>
      </c>
    </row>
    <row r="36" spans="1:10" x14ac:dyDescent="0.3">
      <c r="A36" s="111"/>
      <c r="B36" s="112"/>
      <c r="C36" s="112"/>
      <c r="D36" s="112"/>
      <c r="E36" s="149"/>
      <c r="F36" s="149"/>
      <c r="G36" s="149"/>
      <c r="H36" s="149"/>
      <c r="I36" s="112"/>
      <c r="J36" s="121"/>
    </row>
    <row r="37" spans="1:10" x14ac:dyDescent="0.3">
      <c r="A37" s="172"/>
      <c r="B37" s="173"/>
      <c r="C37" s="173"/>
      <c r="D37" s="173"/>
      <c r="E37" s="172"/>
      <c r="F37" s="173"/>
      <c r="G37" s="173"/>
      <c r="H37" s="173"/>
      <c r="I37" s="174"/>
      <c r="J37" s="89"/>
    </row>
    <row r="38" spans="1:10" x14ac:dyDescent="0.3">
      <c r="A38" s="78"/>
      <c r="B38" s="88"/>
      <c r="C38" s="91"/>
      <c r="D38" s="175"/>
      <c r="E38" s="175"/>
      <c r="F38" s="175"/>
      <c r="G38" s="175"/>
      <c r="H38" s="175"/>
      <c r="I38" s="175"/>
      <c r="J38" s="79"/>
    </row>
    <row r="39" spans="1:10" x14ac:dyDescent="0.3">
      <c r="A39" s="172"/>
      <c r="B39" s="173"/>
      <c r="C39" s="173"/>
      <c r="D39" s="174"/>
      <c r="E39" s="172"/>
      <c r="F39" s="173"/>
      <c r="G39" s="173"/>
      <c r="H39" s="173"/>
      <c r="I39" s="174"/>
      <c r="J39" s="40"/>
    </row>
    <row r="40" spans="1:10" x14ac:dyDescent="0.3">
      <c r="A40" s="78"/>
      <c r="B40" s="88"/>
      <c r="C40" s="91"/>
      <c r="D40" s="90"/>
      <c r="E40" s="175"/>
      <c r="F40" s="175"/>
      <c r="G40" s="175"/>
      <c r="H40" s="175"/>
      <c r="I40" s="87"/>
      <c r="J40" s="79"/>
    </row>
    <row r="41" spans="1:10" x14ac:dyDescent="0.3">
      <c r="A41" s="172"/>
      <c r="B41" s="173"/>
      <c r="C41" s="173"/>
      <c r="D41" s="174"/>
      <c r="E41" s="172"/>
      <c r="F41" s="173"/>
      <c r="G41" s="173"/>
      <c r="H41" s="173"/>
      <c r="I41" s="174"/>
      <c r="J41" s="40"/>
    </row>
    <row r="42" spans="1:10" x14ac:dyDescent="0.3">
      <c r="A42" s="78"/>
      <c r="B42" s="88"/>
      <c r="C42" s="91"/>
      <c r="D42" s="90"/>
      <c r="E42" s="175"/>
      <c r="F42" s="175"/>
      <c r="G42" s="175"/>
      <c r="H42" s="175"/>
      <c r="I42" s="87"/>
      <c r="J42" s="79"/>
    </row>
    <row r="43" spans="1:10" x14ac:dyDescent="0.3">
      <c r="A43" s="172"/>
      <c r="B43" s="173"/>
      <c r="C43" s="173"/>
      <c r="D43" s="174"/>
      <c r="E43" s="172"/>
      <c r="F43" s="173"/>
      <c r="G43" s="173"/>
      <c r="H43" s="173"/>
      <c r="I43" s="174"/>
      <c r="J43" s="40"/>
    </row>
    <row r="44" spans="1:10" x14ac:dyDescent="0.3">
      <c r="A44" s="80"/>
      <c r="B44" s="91"/>
      <c r="C44" s="177"/>
      <c r="D44" s="177"/>
      <c r="E44" s="165"/>
      <c r="F44" s="165"/>
      <c r="G44" s="177"/>
      <c r="H44" s="177"/>
      <c r="I44" s="177"/>
      <c r="J44" s="79"/>
    </row>
    <row r="45" spans="1:10" x14ac:dyDescent="0.3">
      <c r="A45" s="172"/>
      <c r="B45" s="173"/>
      <c r="C45" s="173"/>
      <c r="D45" s="174"/>
      <c r="E45" s="172"/>
      <c r="F45" s="173"/>
      <c r="G45" s="173"/>
      <c r="H45" s="173"/>
      <c r="I45" s="174"/>
      <c r="J45" s="40"/>
    </row>
    <row r="46" spans="1:10" x14ac:dyDescent="0.3">
      <c r="A46" s="80"/>
      <c r="B46" s="91"/>
      <c r="C46" s="91"/>
      <c r="D46" s="88"/>
      <c r="E46" s="165"/>
      <c r="F46" s="165"/>
      <c r="G46" s="177"/>
      <c r="H46" s="177"/>
      <c r="I46" s="88"/>
      <c r="J46" s="79"/>
    </row>
    <row r="47" spans="1:10" x14ac:dyDescent="0.3">
      <c r="A47" s="172"/>
      <c r="B47" s="173"/>
      <c r="C47" s="173"/>
      <c r="D47" s="174"/>
      <c r="E47" s="172"/>
      <c r="F47" s="173"/>
      <c r="G47" s="173"/>
      <c r="H47" s="173"/>
      <c r="I47" s="174"/>
      <c r="J47" s="40"/>
    </row>
    <row r="48" spans="1:10" x14ac:dyDescent="0.3">
      <c r="A48" s="126"/>
      <c r="B48" s="118"/>
      <c r="C48" s="118"/>
      <c r="D48" s="112"/>
      <c r="E48" s="149"/>
      <c r="F48" s="149"/>
      <c r="G48" s="176"/>
      <c r="H48" s="176"/>
      <c r="I48" s="112"/>
      <c r="J48" s="127" t="s">
        <v>342</v>
      </c>
    </row>
    <row r="49" spans="1:10" x14ac:dyDescent="0.3">
      <c r="A49" s="126"/>
      <c r="B49" s="118"/>
      <c r="C49" s="118"/>
      <c r="D49" s="112"/>
      <c r="E49" s="149"/>
      <c r="F49" s="149"/>
      <c r="G49" s="176"/>
      <c r="H49" s="176"/>
      <c r="I49" s="112"/>
      <c r="J49" s="127" t="s">
        <v>343</v>
      </c>
    </row>
    <row r="50" spans="1:10" ht="14.4" customHeight="1" x14ac:dyDescent="0.3">
      <c r="A50" s="143" t="s">
        <v>319</v>
      </c>
      <c r="B50" s="154"/>
      <c r="C50" s="155" t="s">
        <v>342</v>
      </c>
      <c r="D50" s="156"/>
      <c r="E50" s="182" t="s">
        <v>344</v>
      </c>
      <c r="F50" s="183"/>
      <c r="G50" s="160" t="s">
        <v>460</v>
      </c>
      <c r="H50" s="161"/>
      <c r="I50" s="161"/>
      <c r="J50" s="162"/>
    </row>
    <row r="51" spans="1:10" x14ac:dyDescent="0.3">
      <c r="A51" s="126"/>
      <c r="B51" s="118"/>
      <c r="C51" s="176"/>
      <c r="D51" s="176"/>
      <c r="E51" s="149"/>
      <c r="F51" s="149"/>
      <c r="G51" s="184" t="s">
        <v>345</v>
      </c>
      <c r="H51" s="184"/>
      <c r="I51" s="184"/>
      <c r="J51" s="104"/>
    </row>
    <row r="52" spans="1:10" ht="13.95" customHeight="1" x14ac:dyDescent="0.3">
      <c r="A52" s="143" t="s">
        <v>320</v>
      </c>
      <c r="B52" s="154"/>
      <c r="C52" s="160" t="s">
        <v>461</v>
      </c>
      <c r="D52" s="161"/>
      <c r="E52" s="161"/>
      <c r="F52" s="161"/>
      <c r="G52" s="161"/>
      <c r="H52" s="161"/>
      <c r="I52" s="161"/>
      <c r="J52" s="162"/>
    </row>
    <row r="53" spans="1:10" x14ac:dyDescent="0.3">
      <c r="A53" s="111"/>
      <c r="B53" s="112"/>
      <c r="C53" s="166" t="s">
        <v>321</v>
      </c>
      <c r="D53" s="166"/>
      <c r="E53" s="166"/>
      <c r="F53" s="166"/>
      <c r="G53" s="166"/>
      <c r="H53" s="166"/>
      <c r="I53" s="166"/>
      <c r="J53" s="115"/>
    </row>
    <row r="54" spans="1:10" x14ac:dyDescent="0.3">
      <c r="A54" s="143" t="s">
        <v>322</v>
      </c>
      <c r="B54" s="154"/>
      <c r="C54" s="178" t="s">
        <v>462</v>
      </c>
      <c r="D54" s="179"/>
      <c r="E54" s="180"/>
      <c r="F54" s="149"/>
      <c r="G54" s="149"/>
      <c r="H54" s="171"/>
      <c r="I54" s="171"/>
      <c r="J54" s="181"/>
    </row>
    <row r="55" spans="1:10" x14ac:dyDescent="0.3">
      <c r="A55" s="111"/>
      <c r="B55" s="112"/>
      <c r="C55" s="118"/>
      <c r="D55" s="112"/>
      <c r="E55" s="149"/>
      <c r="F55" s="149"/>
      <c r="G55" s="149"/>
      <c r="H55" s="149"/>
      <c r="I55" s="112"/>
      <c r="J55" s="115"/>
    </row>
    <row r="56" spans="1:10" ht="14.4" customHeight="1" x14ac:dyDescent="0.3">
      <c r="A56" s="143" t="s">
        <v>314</v>
      </c>
      <c r="B56" s="154"/>
      <c r="C56" s="185" t="s">
        <v>463</v>
      </c>
      <c r="D56" s="186"/>
      <c r="E56" s="186"/>
      <c r="F56" s="186"/>
      <c r="G56" s="186"/>
      <c r="H56" s="186"/>
      <c r="I56" s="186"/>
      <c r="J56" s="187"/>
    </row>
    <row r="57" spans="1:10" x14ac:dyDescent="0.3">
      <c r="A57" s="111"/>
      <c r="B57" s="112"/>
      <c r="C57" s="112"/>
      <c r="D57" s="112"/>
      <c r="E57" s="149"/>
      <c r="F57" s="149"/>
      <c r="G57" s="149"/>
      <c r="H57" s="149"/>
      <c r="I57" s="112"/>
      <c r="J57" s="115"/>
    </row>
    <row r="58" spans="1:10" x14ac:dyDescent="0.3">
      <c r="A58" s="143" t="s">
        <v>346</v>
      </c>
      <c r="B58" s="154"/>
      <c r="C58" s="185"/>
      <c r="D58" s="186"/>
      <c r="E58" s="186"/>
      <c r="F58" s="186"/>
      <c r="G58" s="186"/>
      <c r="H58" s="186"/>
      <c r="I58" s="186"/>
      <c r="J58" s="187"/>
    </row>
    <row r="59" spans="1:10" ht="14.4" customHeight="1" x14ac:dyDescent="0.3">
      <c r="A59" s="111"/>
      <c r="B59" s="112"/>
      <c r="C59" s="188" t="s">
        <v>347</v>
      </c>
      <c r="D59" s="188"/>
      <c r="E59" s="188"/>
      <c r="F59" s="188"/>
      <c r="G59" s="112"/>
      <c r="H59" s="112"/>
      <c r="I59" s="112"/>
      <c r="J59" s="115"/>
    </row>
    <row r="60" spans="1:10" x14ac:dyDescent="0.3">
      <c r="A60" s="143" t="s">
        <v>348</v>
      </c>
      <c r="B60" s="154"/>
      <c r="C60" s="185"/>
      <c r="D60" s="186"/>
      <c r="E60" s="186"/>
      <c r="F60" s="186"/>
      <c r="G60" s="186"/>
      <c r="H60" s="186"/>
      <c r="I60" s="186"/>
      <c r="J60" s="187"/>
    </row>
    <row r="61" spans="1:10" ht="14.4" customHeight="1" x14ac:dyDescent="0.3">
      <c r="A61" s="128"/>
      <c r="B61" s="129"/>
      <c r="C61" s="189" t="s">
        <v>349</v>
      </c>
      <c r="D61" s="189"/>
      <c r="E61" s="189"/>
      <c r="F61" s="189"/>
      <c r="G61" s="189"/>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80" zoomScaleNormal="100" zoomScaleSheetLayoutView="80" workbookViewId="0">
      <selection activeCell="I136" sqref="I136"/>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3" t="s">
        <v>1</v>
      </c>
      <c r="B1" s="194"/>
      <c r="C1" s="194"/>
      <c r="D1" s="194"/>
      <c r="E1" s="194"/>
      <c r="F1" s="194"/>
      <c r="G1" s="194"/>
      <c r="H1" s="194"/>
      <c r="I1" s="194"/>
    </row>
    <row r="2" spans="1:9" x14ac:dyDescent="0.25">
      <c r="A2" s="195" t="s">
        <v>466</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464</v>
      </c>
      <c r="B4" s="199"/>
      <c r="C4" s="199"/>
      <c r="D4" s="199"/>
      <c r="E4" s="199"/>
      <c r="F4" s="199"/>
      <c r="G4" s="199"/>
      <c r="H4" s="199"/>
      <c r="I4" s="200"/>
    </row>
    <row r="5" spans="1:9" ht="30.6"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6318372</v>
      </c>
      <c r="I9" s="82">
        <f>I10+I17+I27+I38+I43</f>
        <v>6705113</v>
      </c>
    </row>
    <row r="10" spans="1:9" ht="12.75" customHeight="1" x14ac:dyDescent="0.25">
      <c r="A10" s="191" t="s">
        <v>5</v>
      </c>
      <c r="B10" s="191"/>
      <c r="C10" s="191"/>
      <c r="D10" s="191"/>
      <c r="E10" s="191"/>
      <c r="F10" s="191"/>
      <c r="G10" s="12">
        <v>3</v>
      </c>
      <c r="H10" s="82">
        <f>H11+H12+H13+H14+H15+H16</f>
        <v>0</v>
      </c>
      <c r="I10" s="82">
        <f>I11+I12+I13+I14+I15+I16</f>
        <v>0</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1" t="s">
        <v>12</v>
      </c>
      <c r="B17" s="191"/>
      <c r="C17" s="191"/>
      <c r="D17" s="191"/>
      <c r="E17" s="191"/>
      <c r="F17" s="191"/>
      <c r="G17" s="12">
        <v>10</v>
      </c>
      <c r="H17" s="82">
        <f>H18+H19+H20+H21+H22+H23+H24+H25+H26</f>
        <v>0</v>
      </c>
      <c r="I17" s="82">
        <f>I18+I19+I20+I21+I22+I23+I24+I25+I26</f>
        <v>47850</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0</v>
      </c>
      <c r="I20" s="18">
        <v>0</v>
      </c>
    </row>
    <row r="21" spans="1:9" ht="12.75" customHeight="1" x14ac:dyDescent="0.25">
      <c r="A21" s="190" t="s">
        <v>16</v>
      </c>
      <c r="B21" s="190"/>
      <c r="C21" s="190"/>
      <c r="D21" s="190"/>
      <c r="E21" s="190"/>
      <c r="F21" s="190"/>
      <c r="G21" s="11">
        <v>14</v>
      </c>
      <c r="H21" s="18">
        <v>0</v>
      </c>
      <c r="I21" s="18">
        <v>47850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1" t="s">
        <v>22</v>
      </c>
      <c r="B27" s="191"/>
      <c r="C27" s="191"/>
      <c r="D27" s="191"/>
      <c r="E27" s="191"/>
      <c r="F27" s="191"/>
      <c r="G27" s="12">
        <v>20</v>
      </c>
      <c r="H27" s="82">
        <f>SUM(H28:H37)</f>
        <v>6318372</v>
      </c>
      <c r="I27" s="82">
        <f>SUM(I28:I37)</f>
        <v>6657263</v>
      </c>
    </row>
    <row r="28" spans="1:9" ht="12.75" customHeight="1" x14ac:dyDescent="0.25">
      <c r="A28" s="190" t="s">
        <v>23</v>
      </c>
      <c r="B28" s="190"/>
      <c r="C28" s="190"/>
      <c r="D28" s="190"/>
      <c r="E28" s="190"/>
      <c r="F28" s="190"/>
      <c r="G28" s="11">
        <v>21</v>
      </c>
      <c r="H28" s="18">
        <v>5591246</v>
      </c>
      <c r="I28" s="18">
        <v>5737782</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727126</v>
      </c>
      <c r="I37" s="18">
        <v>919481</v>
      </c>
    </row>
    <row r="38" spans="1:9" ht="12.75" customHeight="1" x14ac:dyDescent="0.25">
      <c r="A38" s="191" t="s">
        <v>33</v>
      </c>
      <c r="B38" s="191"/>
      <c r="C38" s="191"/>
      <c r="D38" s="191"/>
      <c r="E38" s="191"/>
      <c r="F38" s="191"/>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1321591</v>
      </c>
      <c r="I44" s="82">
        <f>I45+I53+I60+I70</f>
        <v>1311828</v>
      </c>
    </row>
    <row r="45" spans="1:9" ht="12.75" customHeight="1" x14ac:dyDescent="0.25">
      <c r="A45" s="191" t="s">
        <v>39</v>
      </c>
      <c r="B45" s="191"/>
      <c r="C45" s="191"/>
      <c r="D45" s="191"/>
      <c r="E45" s="191"/>
      <c r="F45" s="191"/>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51568</v>
      </c>
      <c r="I53" s="82">
        <f>SUM(I54:I59)</f>
        <v>85126</v>
      </c>
    </row>
    <row r="54" spans="1:9" ht="12.75" customHeight="1" x14ac:dyDescent="0.25">
      <c r="A54" s="190" t="s">
        <v>48</v>
      </c>
      <c r="B54" s="190"/>
      <c r="C54" s="190"/>
      <c r="D54" s="190"/>
      <c r="E54" s="190"/>
      <c r="F54" s="190"/>
      <c r="G54" s="11">
        <v>47</v>
      </c>
      <c r="H54" s="18">
        <v>2758</v>
      </c>
      <c r="I54" s="18">
        <v>33000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0</v>
      </c>
      <c r="I56" s="18">
        <v>0</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48810</v>
      </c>
      <c r="I58" s="18">
        <v>52066</v>
      </c>
    </row>
    <row r="59" spans="1:9" ht="12.75" customHeight="1" x14ac:dyDescent="0.25">
      <c r="A59" s="190" t="s">
        <v>53</v>
      </c>
      <c r="B59" s="190"/>
      <c r="C59" s="190"/>
      <c r="D59" s="190"/>
      <c r="E59" s="190"/>
      <c r="F59" s="190"/>
      <c r="G59" s="11">
        <v>52</v>
      </c>
      <c r="H59" s="18">
        <v>0</v>
      </c>
      <c r="I59" s="18">
        <v>60</v>
      </c>
    </row>
    <row r="60" spans="1:9" ht="12.75" customHeight="1" x14ac:dyDescent="0.25">
      <c r="A60" s="191" t="s">
        <v>54</v>
      </c>
      <c r="B60" s="191"/>
      <c r="C60" s="191"/>
      <c r="D60" s="191"/>
      <c r="E60" s="191"/>
      <c r="F60" s="191"/>
      <c r="G60" s="12">
        <v>53</v>
      </c>
      <c r="H60" s="82">
        <f>SUM(H61:H69)</f>
        <v>106396</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106396</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1163627</v>
      </c>
      <c r="I70" s="18">
        <v>1226702</v>
      </c>
    </row>
    <row r="71" spans="1:9" ht="12.75" customHeight="1" x14ac:dyDescent="0.25">
      <c r="A71" s="206" t="s">
        <v>58</v>
      </c>
      <c r="B71" s="206"/>
      <c r="C71" s="206"/>
      <c r="D71" s="206"/>
      <c r="E71" s="206"/>
      <c r="F71" s="206"/>
      <c r="G71" s="11">
        <v>64</v>
      </c>
      <c r="H71" s="18">
        <v>0</v>
      </c>
      <c r="I71" s="18">
        <v>0</v>
      </c>
    </row>
    <row r="72" spans="1:9" ht="12.75" customHeight="1" x14ac:dyDescent="0.25">
      <c r="A72" s="192" t="s">
        <v>304</v>
      </c>
      <c r="B72" s="192"/>
      <c r="C72" s="192"/>
      <c r="D72" s="192"/>
      <c r="E72" s="192"/>
      <c r="F72" s="192"/>
      <c r="G72" s="12">
        <v>65</v>
      </c>
      <c r="H72" s="82">
        <f>H8+H9+H44+H71</f>
        <v>7639963</v>
      </c>
      <c r="I72" s="82">
        <f>I8+I9+I44+I71</f>
        <v>8016941</v>
      </c>
    </row>
    <row r="73" spans="1:9" ht="12.75" customHeight="1" x14ac:dyDescent="0.25">
      <c r="A73" s="206" t="s">
        <v>59</v>
      </c>
      <c r="B73" s="206"/>
      <c r="C73" s="206"/>
      <c r="D73" s="206"/>
      <c r="E73" s="206"/>
      <c r="F73" s="206"/>
      <c r="G73" s="11">
        <v>66</v>
      </c>
      <c r="H73" s="18">
        <v>0</v>
      </c>
      <c r="I73" s="18">
        <v>0</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6859956</v>
      </c>
      <c r="I75" s="83">
        <f>I76+I77+I78+I84+I85+I91+I94+I97</f>
        <v>7157279</v>
      </c>
    </row>
    <row r="76" spans="1:9" ht="12.75" customHeight="1" x14ac:dyDescent="0.25">
      <c r="A76" s="190" t="s">
        <v>61</v>
      </c>
      <c r="B76" s="190"/>
      <c r="C76" s="190"/>
      <c r="D76" s="190"/>
      <c r="E76" s="190"/>
      <c r="F76" s="190"/>
      <c r="G76" s="11">
        <v>68</v>
      </c>
      <c r="H76" s="18">
        <v>5333262</v>
      </c>
      <c r="I76" s="18">
        <v>5333262</v>
      </c>
    </row>
    <row r="77" spans="1:9" ht="12.75" customHeight="1" x14ac:dyDescent="0.25">
      <c r="A77" s="190" t="s">
        <v>62</v>
      </c>
      <c r="B77" s="190"/>
      <c r="C77" s="190"/>
      <c r="D77" s="190"/>
      <c r="E77" s="190"/>
      <c r="F77" s="190"/>
      <c r="G77" s="11">
        <v>69</v>
      </c>
      <c r="H77" s="18">
        <v>29204</v>
      </c>
      <c r="I77" s="18">
        <v>29204</v>
      </c>
    </row>
    <row r="78" spans="1:9" ht="12.75" customHeight="1" x14ac:dyDescent="0.25">
      <c r="A78" s="191" t="s">
        <v>63</v>
      </c>
      <c r="B78" s="191"/>
      <c r="C78" s="191"/>
      <c r="D78" s="191"/>
      <c r="E78" s="191"/>
      <c r="F78" s="191"/>
      <c r="G78" s="12">
        <v>70</v>
      </c>
      <c r="H78" s="83">
        <f>SUM(H79:H83)</f>
        <v>268123</v>
      </c>
      <c r="I78" s="83">
        <f>SUM(I79:I83)</f>
        <v>268123</v>
      </c>
    </row>
    <row r="79" spans="1:9" ht="12.75" customHeight="1" x14ac:dyDescent="0.25">
      <c r="A79" s="190" t="s">
        <v>64</v>
      </c>
      <c r="B79" s="190"/>
      <c r="C79" s="190"/>
      <c r="D79" s="190"/>
      <c r="E79" s="190"/>
      <c r="F79" s="190"/>
      <c r="G79" s="11">
        <v>71</v>
      </c>
      <c r="H79" s="18">
        <v>268123</v>
      </c>
      <c r="I79" s="18">
        <v>268123</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207" t="s">
        <v>69</v>
      </c>
      <c r="B84" s="207"/>
      <c r="C84" s="207"/>
      <c r="D84" s="207"/>
      <c r="E84" s="207"/>
      <c r="F84" s="207"/>
      <c r="G84" s="42">
        <v>76</v>
      </c>
      <c r="H84" s="43">
        <v>0</v>
      </c>
      <c r="I84" s="43">
        <v>0</v>
      </c>
    </row>
    <row r="85" spans="1:9" ht="12.75" customHeight="1" x14ac:dyDescent="0.25">
      <c r="A85" s="191" t="s">
        <v>446</v>
      </c>
      <c r="B85" s="191"/>
      <c r="C85" s="191"/>
      <c r="D85" s="191"/>
      <c r="E85" s="191"/>
      <c r="F85" s="191"/>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1" t="s">
        <v>352</v>
      </c>
      <c r="B91" s="191"/>
      <c r="C91" s="191"/>
      <c r="D91" s="191"/>
      <c r="E91" s="191"/>
      <c r="F91" s="191"/>
      <c r="G91" s="12">
        <v>83</v>
      </c>
      <c r="H91" s="82">
        <f>H92-H93</f>
        <v>607348</v>
      </c>
      <c r="I91" s="82">
        <f>I92-I93</f>
        <v>825331</v>
      </c>
    </row>
    <row r="92" spans="1:9" ht="12.75" customHeight="1" x14ac:dyDescent="0.25">
      <c r="A92" s="190" t="s">
        <v>72</v>
      </c>
      <c r="B92" s="190"/>
      <c r="C92" s="190"/>
      <c r="D92" s="190"/>
      <c r="E92" s="190"/>
      <c r="F92" s="190"/>
      <c r="G92" s="11">
        <v>84</v>
      </c>
      <c r="H92" s="18">
        <v>607348</v>
      </c>
      <c r="I92" s="18">
        <v>825331</v>
      </c>
    </row>
    <row r="93" spans="1:9" ht="12.75" customHeight="1" x14ac:dyDescent="0.25">
      <c r="A93" s="190" t="s">
        <v>73</v>
      </c>
      <c r="B93" s="190"/>
      <c r="C93" s="190"/>
      <c r="D93" s="190"/>
      <c r="E93" s="190"/>
      <c r="F93" s="190"/>
      <c r="G93" s="11">
        <v>85</v>
      </c>
      <c r="H93" s="18">
        <v>0</v>
      </c>
      <c r="I93" s="18">
        <v>0</v>
      </c>
    </row>
    <row r="94" spans="1:9" ht="12.75" customHeight="1" x14ac:dyDescent="0.25">
      <c r="A94" s="191" t="s">
        <v>353</v>
      </c>
      <c r="B94" s="191"/>
      <c r="C94" s="191"/>
      <c r="D94" s="191"/>
      <c r="E94" s="191"/>
      <c r="F94" s="191"/>
      <c r="G94" s="12">
        <v>86</v>
      </c>
      <c r="H94" s="82">
        <f>H95-H96</f>
        <v>622019</v>
      </c>
      <c r="I94" s="82">
        <f>I95-I96</f>
        <v>701359</v>
      </c>
    </row>
    <row r="95" spans="1:9" ht="12.75" customHeight="1" x14ac:dyDescent="0.25">
      <c r="A95" s="190" t="s">
        <v>74</v>
      </c>
      <c r="B95" s="190"/>
      <c r="C95" s="190"/>
      <c r="D95" s="190"/>
      <c r="E95" s="190"/>
      <c r="F95" s="190"/>
      <c r="G95" s="11">
        <v>87</v>
      </c>
      <c r="H95" s="18">
        <v>622019</v>
      </c>
      <c r="I95" s="18">
        <v>701359</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194444</v>
      </c>
      <c r="I105" s="82">
        <f>SUM(I106:I116)</f>
        <v>113853</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194444</v>
      </c>
      <c r="I111" s="18">
        <v>113853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585563</v>
      </c>
      <c r="I117" s="82">
        <f>SUM(I118:I131)</f>
        <v>738809</v>
      </c>
    </row>
    <row r="118" spans="1:9" ht="12.75" customHeight="1" x14ac:dyDescent="0.25">
      <c r="A118" s="190" t="s">
        <v>83</v>
      </c>
      <c r="B118" s="190"/>
      <c r="C118" s="190"/>
      <c r="D118" s="190"/>
      <c r="E118" s="190"/>
      <c r="F118" s="190"/>
      <c r="G118" s="11">
        <v>110</v>
      </c>
      <c r="H118" s="18">
        <v>441600</v>
      </c>
      <c r="I118" s="18">
        <v>281600</v>
      </c>
    </row>
    <row r="119" spans="1:9" ht="22.2" customHeight="1" x14ac:dyDescent="0.25">
      <c r="A119" s="190" t="s">
        <v>84</v>
      </c>
      <c r="B119" s="190"/>
      <c r="C119" s="190"/>
      <c r="D119" s="190"/>
      <c r="E119" s="190"/>
      <c r="F119" s="190"/>
      <c r="G119" s="11">
        <v>111</v>
      </c>
      <c r="H119" s="18">
        <v>0</v>
      </c>
      <c r="I119" s="18">
        <v>273604</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116667</v>
      </c>
      <c r="I123" s="18">
        <v>121286</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14922</v>
      </c>
      <c r="I125" s="18">
        <v>3990</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2270</v>
      </c>
      <c r="I127" s="18">
        <v>1366</v>
      </c>
    </row>
    <row r="128" spans="1:9" x14ac:dyDescent="0.25">
      <c r="A128" s="190" t="s">
        <v>95</v>
      </c>
      <c r="B128" s="190"/>
      <c r="C128" s="190"/>
      <c r="D128" s="190"/>
      <c r="E128" s="190"/>
      <c r="F128" s="190"/>
      <c r="G128" s="11">
        <v>120</v>
      </c>
      <c r="H128" s="18">
        <v>10104</v>
      </c>
      <c r="I128" s="18">
        <v>6523</v>
      </c>
    </row>
    <row r="129" spans="1:9" x14ac:dyDescent="0.25">
      <c r="A129" s="190" t="s">
        <v>96</v>
      </c>
      <c r="B129" s="190"/>
      <c r="C129" s="190"/>
      <c r="D129" s="190"/>
      <c r="E129" s="190"/>
      <c r="F129" s="190"/>
      <c r="G129" s="11">
        <v>121</v>
      </c>
      <c r="H129" s="18">
        <v>0</v>
      </c>
      <c r="I129" s="18">
        <v>440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0</v>
      </c>
      <c r="I131" s="18">
        <v>50000</v>
      </c>
    </row>
    <row r="132" spans="1:9" ht="22.2" customHeight="1" x14ac:dyDescent="0.25">
      <c r="A132" s="206" t="s">
        <v>99</v>
      </c>
      <c r="B132" s="206"/>
      <c r="C132" s="206"/>
      <c r="D132" s="206"/>
      <c r="E132" s="206"/>
      <c r="F132" s="206"/>
      <c r="G132" s="11">
        <v>124</v>
      </c>
      <c r="H132" s="18">
        <v>0</v>
      </c>
      <c r="I132" s="18">
        <v>7000</v>
      </c>
    </row>
    <row r="133" spans="1:9" ht="12.75" customHeight="1" x14ac:dyDescent="0.25">
      <c r="A133" s="192" t="s">
        <v>358</v>
      </c>
      <c r="B133" s="192"/>
      <c r="C133" s="192"/>
      <c r="D133" s="192"/>
      <c r="E133" s="192"/>
      <c r="F133" s="192"/>
      <c r="G133" s="12">
        <v>125</v>
      </c>
      <c r="H133" s="82">
        <f>H75+H98+H105+H117+H132</f>
        <v>7639963</v>
      </c>
      <c r="I133" s="82">
        <f>I75+I98+I105+I117+I132</f>
        <v>8016941</v>
      </c>
    </row>
    <row r="134" spans="1:9" x14ac:dyDescent="0.25">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zoomScale="85" zoomScaleNormal="85" zoomScaleSheetLayoutView="110" workbookViewId="0">
      <selection activeCell="P13" sqref="P1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0" t="s">
        <v>102</v>
      </c>
      <c r="B1" s="211"/>
      <c r="C1" s="211"/>
      <c r="D1" s="211"/>
      <c r="E1" s="211"/>
      <c r="F1" s="211"/>
      <c r="G1" s="211"/>
      <c r="H1" s="211"/>
      <c r="I1" s="211"/>
    </row>
    <row r="2" spans="1:11" x14ac:dyDescent="0.25">
      <c r="A2" s="212" t="s">
        <v>467</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
        <v>465</v>
      </c>
      <c r="B4" s="218"/>
      <c r="C4" s="218"/>
      <c r="D4" s="218"/>
      <c r="E4" s="218"/>
      <c r="F4" s="218"/>
      <c r="G4" s="218"/>
      <c r="H4" s="218"/>
      <c r="I4" s="218"/>
      <c r="J4" s="219"/>
      <c r="K4" s="219"/>
    </row>
    <row r="5" spans="1:11" ht="22.2"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776007</v>
      </c>
      <c r="I8" s="48">
        <f>SUM(I9:I13)</f>
        <v>481084</v>
      </c>
      <c r="J8" s="48">
        <f>SUM(J9:J13)</f>
        <v>949422</v>
      </c>
      <c r="K8" s="48">
        <f>SUM(K9:K13)</f>
        <v>392355</v>
      </c>
    </row>
    <row r="9" spans="1:11" ht="12.75" customHeight="1" x14ac:dyDescent="0.25">
      <c r="A9" s="190" t="s">
        <v>115</v>
      </c>
      <c r="B9" s="190"/>
      <c r="C9" s="190"/>
      <c r="D9" s="190"/>
      <c r="E9" s="190"/>
      <c r="F9" s="190"/>
      <c r="G9" s="11">
        <v>2</v>
      </c>
      <c r="H9" s="49">
        <v>0</v>
      </c>
      <c r="I9" s="49">
        <v>0</v>
      </c>
      <c r="J9" s="49">
        <v>115467</v>
      </c>
      <c r="K9" s="49">
        <v>0</v>
      </c>
    </row>
    <row r="10" spans="1:11" ht="12.75" customHeight="1" x14ac:dyDescent="0.25">
      <c r="A10" s="190" t="s">
        <v>116</v>
      </c>
      <c r="B10" s="190"/>
      <c r="C10" s="190"/>
      <c r="D10" s="190"/>
      <c r="E10" s="190"/>
      <c r="F10" s="190"/>
      <c r="G10" s="11">
        <v>3</v>
      </c>
      <c r="H10" s="49">
        <v>0</v>
      </c>
      <c r="I10" s="49">
        <v>0</v>
      </c>
      <c r="J10" s="49">
        <v>0</v>
      </c>
      <c r="K10" s="49">
        <v>0</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294923</v>
      </c>
      <c r="I12" s="49">
        <v>0</v>
      </c>
      <c r="J12" s="49">
        <v>441600</v>
      </c>
      <c r="K12" s="49">
        <v>0</v>
      </c>
    </row>
    <row r="13" spans="1:11" ht="12.75" customHeight="1" x14ac:dyDescent="0.25">
      <c r="A13" s="190" t="s">
        <v>119</v>
      </c>
      <c r="B13" s="190"/>
      <c r="C13" s="190"/>
      <c r="D13" s="190"/>
      <c r="E13" s="190"/>
      <c r="F13" s="190"/>
      <c r="G13" s="11">
        <v>6</v>
      </c>
      <c r="H13" s="49">
        <v>481084</v>
      </c>
      <c r="I13" s="49">
        <v>481084</v>
      </c>
      <c r="J13" s="49">
        <v>392355</v>
      </c>
      <c r="K13" s="49">
        <v>392355</v>
      </c>
    </row>
    <row r="14" spans="1:11" ht="12.75" customHeight="1" x14ac:dyDescent="0.25">
      <c r="A14" s="224" t="s">
        <v>360</v>
      </c>
      <c r="B14" s="224"/>
      <c r="C14" s="224"/>
      <c r="D14" s="224"/>
      <c r="E14" s="224"/>
      <c r="F14" s="224"/>
      <c r="G14" s="12">
        <v>7</v>
      </c>
      <c r="H14" s="48">
        <f>H15+H16+H20+H24+H25+H26+H29+H36</f>
        <v>126109</v>
      </c>
      <c r="I14" s="48">
        <f>I15+I16+I20+I24+I25+I26+I29+I36</f>
        <v>40843</v>
      </c>
      <c r="J14" s="48">
        <f>J15+J16+J20+J24+J25+J26+J29+J36</f>
        <v>206091</v>
      </c>
      <c r="K14" s="48">
        <f>K15+K16+K20+K24+K25+K26+K29+K36</f>
        <v>52922</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67490</v>
      </c>
      <c r="I16" s="48">
        <f>SUM(I17:I19)</f>
        <v>21306</v>
      </c>
      <c r="J16" s="48">
        <f>SUM(J17:J19)</f>
        <v>136560</v>
      </c>
      <c r="K16" s="48">
        <f>SUM(K17:K19)</f>
        <v>38331</v>
      </c>
    </row>
    <row r="17" spans="1:11" ht="12.75" customHeight="1" x14ac:dyDescent="0.25">
      <c r="A17" s="225" t="s">
        <v>120</v>
      </c>
      <c r="B17" s="225"/>
      <c r="C17" s="225"/>
      <c r="D17" s="225"/>
      <c r="E17" s="225"/>
      <c r="F17" s="225"/>
      <c r="G17" s="11">
        <v>10</v>
      </c>
      <c r="H17" s="49">
        <v>0</v>
      </c>
      <c r="I17" s="49">
        <v>0</v>
      </c>
      <c r="J17" s="49">
        <v>4733</v>
      </c>
      <c r="K17" s="49">
        <v>3506</v>
      </c>
    </row>
    <row r="18" spans="1:11" ht="12.75" customHeight="1" x14ac:dyDescent="0.25">
      <c r="A18" s="225" t="s">
        <v>121</v>
      </c>
      <c r="B18" s="225"/>
      <c r="C18" s="225"/>
      <c r="D18" s="225"/>
      <c r="E18" s="225"/>
      <c r="F18" s="225"/>
      <c r="G18" s="11">
        <v>11</v>
      </c>
      <c r="H18" s="49">
        <v>0</v>
      </c>
      <c r="I18" s="49">
        <v>0</v>
      </c>
      <c r="J18" s="49">
        <v>0</v>
      </c>
      <c r="K18" s="49">
        <v>0</v>
      </c>
    </row>
    <row r="19" spans="1:11" ht="12.75" customHeight="1" x14ac:dyDescent="0.25">
      <c r="A19" s="225" t="s">
        <v>122</v>
      </c>
      <c r="B19" s="225"/>
      <c r="C19" s="225"/>
      <c r="D19" s="225"/>
      <c r="E19" s="225"/>
      <c r="F19" s="225"/>
      <c r="G19" s="11">
        <v>12</v>
      </c>
      <c r="H19" s="49">
        <v>67490</v>
      </c>
      <c r="I19" s="49">
        <v>21306</v>
      </c>
      <c r="J19" s="49">
        <v>131827</v>
      </c>
      <c r="K19" s="49">
        <v>34825</v>
      </c>
    </row>
    <row r="20" spans="1:11" ht="12.75" customHeight="1" x14ac:dyDescent="0.25">
      <c r="A20" s="191" t="s">
        <v>441</v>
      </c>
      <c r="B20" s="191"/>
      <c r="C20" s="191"/>
      <c r="D20" s="191"/>
      <c r="E20" s="191"/>
      <c r="F20" s="191"/>
      <c r="G20" s="12">
        <v>13</v>
      </c>
      <c r="H20" s="48">
        <f>SUM(H21:H23)</f>
        <v>41013</v>
      </c>
      <c r="I20" s="48">
        <f>SUM(I21:I23)</f>
        <v>11076</v>
      </c>
      <c r="J20" s="48">
        <f>SUM(J21:J23)</f>
        <v>48521</v>
      </c>
      <c r="K20" s="48">
        <f>SUM(K21:K23)</f>
        <v>11349</v>
      </c>
    </row>
    <row r="21" spans="1:11" ht="12.75" customHeight="1" x14ac:dyDescent="0.25">
      <c r="A21" s="225" t="s">
        <v>105</v>
      </c>
      <c r="B21" s="225"/>
      <c r="C21" s="225"/>
      <c r="D21" s="225"/>
      <c r="E21" s="225"/>
      <c r="F21" s="225"/>
      <c r="G21" s="11">
        <v>14</v>
      </c>
      <c r="H21" s="49">
        <v>21750</v>
      </c>
      <c r="I21" s="49">
        <v>5654</v>
      </c>
      <c r="J21" s="49">
        <v>24834</v>
      </c>
      <c r="K21" s="49">
        <v>4388</v>
      </c>
    </row>
    <row r="22" spans="1:11" ht="12.75" customHeight="1" x14ac:dyDescent="0.25">
      <c r="A22" s="225" t="s">
        <v>106</v>
      </c>
      <c r="B22" s="225"/>
      <c r="C22" s="225"/>
      <c r="D22" s="225"/>
      <c r="E22" s="225"/>
      <c r="F22" s="225"/>
      <c r="G22" s="11">
        <v>15</v>
      </c>
      <c r="H22" s="49">
        <v>13567</v>
      </c>
      <c r="I22" s="49">
        <v>3966</v>
      </c>
      <c r="J22" s="49">
        <v>16519</v>
      </c>
      <c r="K22" s="49">
        <v>5058</v>
      </c>
    </row>
    <row r="23" spans="1:11" ht="12.75" customHeight="1" x14ac:dyDescent="0.25">
      <c r="A23" s="225" t="s">
        <v>107</v>
      </c>
      <c r="B23" s="225"/>
      <c r="C23" s="225"/>
      <c r="D23" s="225"/>
      <c r="E23" s="225"/>
      <c r="F23" s="225"/>
      <c r="G23" s="11">
        <v>16</v>
      </c>
      <c r="H23" s="49">
        <v>5696</v>
      </c>
      <c r="I23" s="49">
        <v>1456</v>
      </c>
      <c r="J23" s="49">
        <v>7168</v>
      </c>
      <c r="K23" s="49">
        <v>1903</v>
      </c>
    </row>
    <row r="24" spans="1:11" ht="12.75" customHeight="1" x14ac:dyDescent="0.25">
      <c r="A24" s="190" t="s">
        <v>108</v>
      </c>
      <c r="B24" s="190"/>
      <c r="C24" s="190"/>
      <c r="D24" s="190"/>
      <c r="E24" s="190"/>
      <c r="F24" s="190"/>
      <c r="G24" s="11">
        <v>17</v>
      </c>
      <c r="H24" s="49">
        <v>0</v>
      </c>
      <c r="I24" s="49">
        <v>0</v>
      </c>
      <c r="J24" s="49">
        <v>4351</v>
      </c>
      <c r="K24" s="49">
        <v>1864</v>
      </c>
    </row>
    <row r="25" spans="1:11" ht="12.75" customHeight="1" x14ac:dyDescent="0.25">
      <c r="A25" s="190" t="s">
        <v>109</v>
      </c>
      <c r="B25" s="190"/>
      <c r="C25" s="190"/>
      <c r="D25" s="190"/>
      <c r="E25" s="190"/>
      <c r="F25" s="190"/>
      <c r="G25" s="11">
        <v>18</v>
      </c>
      <c r="H25" s="49">
        <v>15106</v>
      </c>
      <c r="I25" s="49">
        <v>5961</v>
      </c>
      <c r="J25" s="49">
        <v>11679</v>
      </c>
      <c r="K25" s="49">
        <v>1198</v>
      </c>
    </row>
    <row r="26" spans="1:11" ht="12.75" customHeight="1" x14ac:dyDescent="0.25">
      <c r="A26" s="191" t="s">
        <v>442</v>
      </c>
      <c r="B26" s="191"/>
      <c r="C26" s="191"/>
      <c r="D26" s="191"/>
      <c r="E26" s="191"/>
      <c r="F26" s="191"/>
      <c r="G26" s="12">
        <v>19</v>
      </c>
      <c r="H26" s="48">
        <f>H27+H28</f>
        <v>0</v>
      </c>
      <c r="I26" s="48">
        <f>I27+I28</f>
        <v>0</v>
      </c>
      <c r="J26" s="48">
        <f>J27+J28</f>
        <v>0</v>
      </c>
      <c r="K26" s="48">
        <f>K27+K28</f>
        <v>0</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0</v>
      </c>
      <c r="I28" s="49">
        <v>0</v>
      </c>
      <c r="J28" s="49">
        <v>0</v>
      </c>
      <c r="K28" s="49">
        <v>0</v>
      </c>
    </row>
    <row r="29" spans="1:11" ht="12.75" customHeight="1" x14ac:dyDescent="0.25">
      <c r="A29" s="191" t="s">
        <v>443</v>
      </c>
      <c r="B29" s="191"/>
      <c r="C29" s="191"/>
      <c r="D29" s="191"/>
      <c r="E29" s="191"/>
      <c r="F29" s="191"/>
      <c r="G29" s="12">
        <v>22</v>
      </c>
      <c r="H29" s="48">
        <f>SUM(H30:H35)</f>
        <v>0</v>
      </c>
      <c r="I29" s="48">
        <f>SUM(I30:I35)</f>
        <v>0</v>
      </c>
      <c r="J29" s="48">
        <f>SUM(J30:J35)</f>
        <v>0</v>
      </c>
      <c r="K29" s="48">
        <f>SUM(K30:K35)</f>
        <v>0</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0</v>
      </c>
      <c r="K32" s="49">
        <v>0</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2500</v>
      </c>
      <c r="I36" s="49">
        <v>2500</v>
      </c>
      <c r="J36" s="49">
        <v>4980</v>
      </c>
      <c r="K36" s="49">
        <v>180</v>
      </c>
    </row>
    <row r="37" spans="1:11" ht="12.75" customHeight="1" x14ac:dyDescent="0.25">
      <c r="A37" s="224" t="s">
        <v>361</v>
      </c>
      <c r="B37" s="224"/>
      <c r="C37" s="224"/>
      <c r="D37" s="224"/>
      <c r="E37" s="224"/>
      <c r="F37" s="224"/>
      <c r="G37" s="12">
        <v>30</v>
      </c>
      <c r="H37" s="48">
        <f>SUM(H38:H47)</f>
        <v>14547</v>
      </c>
      <c r="I37" s="48">
        <f>SUM(I38:I47)</f>
        <v>3782</v>
      </c>
      <c r="J37" s="48">
        <f>SUM(J38:J47)</f>
        <v>3799</v>
      </c>
      <c r="K37" s="48">
        <f>SUM(K38:K47)</f>
        <v>9</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14531</v>
      </c>
      <c r="I40" s="49">
        <v>3766</v>
      </c>
      <c r="J40" s="49">
        <v>3790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16</v>
      </c>
      <c r="I44" s="49">
        <v>16</v>
      </c>
      <c r="J44" s="49">
        <v>9</v>
      </c>
      <c r="K44" s="49">
        <v>9</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4" t="s">
        <v>362</v>
      </c>
      <c r="B48" s="224"/>
      <c r="C48" s="224"/>
      <c r="D48" s="224"/>
      <c r="E48" s="224"/>
      <c r="F48" s="224"/>
      <c r="G48" s="12">
        <v>41</v>
      </c>
      <c r="H48" s="48">
        <f>SUM(H49:H55)</f>
        <v>6082</v>
      </c>
      <c r="I48" s="48">
        <f>SUM(I49:I55)</f>
        <v>4032</v>
      </c>
      <c r="J48" s="48">
        <f>SUM(J49:J55)</f>
        <v>16869</v>
      </c>
      <c r="K48" s="48">
        <f>SUM(K49:K55)</f>
        <v>5110</v>
      </c>
    </row>
    <row r="49" spans="1:11" ht="25.2" customHeight="1" x14ac:dyDescent="0.25">
      <c r="A49" s="190" t="s">
        <v>141</v>
      </c>
      <c r="B49" s="190"/>
      <c r="C49" s="190"/>
      <c r="D49" s="190"/>
      <c r="E49" s="190"/>
      <c r="F49" s="190"/>
      <c r="G49" s="11">
        <v>42</v>
      </c>
      <c r="H49" s="49">
        <v>0</v>
      </c>
      <c r="I49" s="49">
        <v>0</v>
      </c>
      <c r="J49" s="49">
        <v>3653</v>
      </c>
      <c r="K49" s="49">
        <v>2534</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6082</v>
      </c>
      <c r="I51" s="49">
        <v>4032</v>
      </c>
      <c r="J51" s="49">
        <v>13216</v>
      </c>
      <c r="K51" s="49">
        <v>2576</v>
      </c>
    </row>
    <row r="52" spans="1:11" ht="12.75" customHeight="1" x14ac:dyDescent="0.25">
      <c r="A52" s="228" t="s">
        <v>144</v>
      </c>
      <c r="B52" s="228"/>
      <c r="C52" s="228"/>
      <c r="D52" s="228"/>
      <c r="E52" s="228"/>
      <c r="F52" s="228"/>
      <c r="G52" s="11">
        <v>45</v>
      </c>
      <c r="H52" s="49">
        <v>0</v>
      </c>
      <c r="I52" s="49">
        <v>0</v>
      </c>
      <c r="J52" s="49">
        <v>0</v>
      </c>
      <c r="K52" s="49">
        <v>0</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0</v>
      </c>
      <c r="I55" s="49">
        <v>0</v>
      </c>
      <c r="J55" s="49">
        <v>0</v>
      </c>
      <c r="K55" s="49">
        <v>0</v>
      </c>
    </row>
    <row r="56" spans="1:11" ht="22.2"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790554</v>
      </c>
      <c r="I60" s="48">
        <f t="shared" ref="I60:K60" si="0">I8+I37+I56+I57</f>
        <v>484866</v>
      </c>
      <c r="J60" s="48">
        <f t="shared" si="0"/>
        <v>953221</v>
      </c>
      <c r="K60" s="48">
        <f t="shared" si="0"/>
        <v>392364</v>
      </c>
    </row>
    <row r="61" spans="1:11" ht="12.75" customHeight="1" x14ac:dyDescent="0.25">
      <c r="A61" s="224" t="s">
        <v>364</v>
      </c>
      <c r="B61" s="224"/>
      <c r="C61" s="224"/>
      <c r="D61" s="224"/>
      <c r="E61" s="224"/>
      <c r="F61" s="224"/>
      <c r="G61" s="12">
        <v>54</v>
      </c>
      <c r="H61" s="48">
        <f>H14+H48+H58+H59</f>
        <v>132191</v>
      </c>
      <c r="I61" s="48">
        <f t="shared" ref="I61:K61" si="1">I14+I48+I58+I59</f>
        <v>44875</v>
      </c>
      <c r="J61" s="48">
        <f t="shared" si="1"/>
        <v>222960</v>
      </c>
      <c r="K61" s="48">
        <f t="shared" si="1"/>
        <v>58032</v>
      </c>
    </row>
    <row r="62" spans="1:11" ht="12.75" customHeight="1" x14ac:dyDescent="0.25">
      <c r="A62" s="224" t="s">
        <v>365</v>
      </c>
      <c r="B62" s="224"/>
      <c r="C62" s="224"/>
      <c r="D62" s="224"/>
      <c r="E62" s="224"/>
      <c r="F62" s="224"/>
      <c r="G62" s="12">
        <v>55</v>
      </c>
      <c r="H62" s="48">
        <f>H60-H61</f>
        <v>658363</v>
      </c>
      <c r="I62" s="48">
        <f t="shared" ref="I62:K62" si="2">I60-I61</f>
        <v>439991</v>
      </c>
      <c r="J62" s="48">
        <f t="shared" si="2"/>
        <v>730261</v>
      </c>
      <c r="K62" s="48">
        <f t="shared" si="2"/>
        <v>334332</v>
      </c>
    </row>
    <row r="63" spans="1:11" ht="12.75" customHeight="1" x14ac:dyDescent="0.25">
      <c r="A63" s="229" t="s">
        <v>366</v>
      </c>
      <c r="B63" s="229"/>
      <c r="C63" s="229"/>
      <c r="D63" s="229"/>
      <c r="E63" s="229"/>
      <c r="F63" s="229"/>
      <c r="G63" s="12">
        <v>56</v>
      </c>
      <c r="H63" s="48">
        <f>+IF((H60-H61)&gt;0,(H60-H61),0)</f>
        <v>658363</v>
      </c>
      <c r="I63" s="48">
        <f t="shared" ref="I63:K63" si="3">+IF((I60-I61)&gt;0,(I60-I61),0)</f>
        <v>439991</v>
      </c>
      <c r="J63" s="48">
        <f t="shared" si="3"/>
        <v>730261</v>
      </c>
      <c r="K63" s="48">
        <f t="shared" si="3"/>
        <v>334332</v>
      </c>
    </row>
    <row r="64" spans="1:11" ht="12.75" customHeight="1" x14ac:dyDescent="0.25">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5">
      <c r="A65" s="230" t="s">
        <v>111</v>
      </c>
      <c r="B65" s="230"/>
      <c r="C65" s="230"/>
      <c r="D65" s="230"/>
      <c r="E65" s="230"/>
      <c r="F65" s="230"/>
      <c r="G65" s="11">
        <v>58</v>
      </c>
      <c r="H65" s="49">
        <v>36344</v>
      </c>
      <c r="I65" s="49">
        <v>36344</v>
      </c>
      <c r="J65" s="49">
        <v>28902</v>
      </c>
      <c r="K65" s="49">
        <v>28902</v>
      </c>
    </row>
    <row r="66" spans="1:11" ht="12.75" customHeight="1" x14ac:dyDescent="0.25">
      <c r="A66" s="224" t="s">
        <v>368</v>
      </c>
      <c r="B66" s="224"/>
      <c r="C66" s="224"/>
      <c r="D66" s="224"/>
      <c r="E66" s="224"/>
      <c r="F66" s="224"/>
      <c r="G66" s="12">
        <v>59</v>
      </c>
      <c r="H66" s="48">
        <f>H62-H65</f>
        <v>622019</v>
      </c>
      <c r="I66" s="48">
        <f t="shared" ref="I66:K66" si="5">I62-I65</f>
        <v>403647</v>
      </c>
      <c r="J66" s="48">
        <f t="shared" si="5"/>
        <v>701359</v>
      </c>
      <c r="K66" s="48">
        <f t="shared" si="5"/>
        <v>305430</v>
      </c>
    </row>
    <row r="67" spans="1:11" ht="12.75" customHeight="1" x14ac:dyDescent="0.25">
      <c r="A67" s="229" t="s">
        <v>369</v>
      </c>
      <c r="B67" s="229"/>
      <c r="C67" s="229"/>
      <c r="D67" s="229"/>
      <c r="E67" s="229"/>
      <c r="F67" s="229"/>
      <c r="G67" s="12">
        <v>60</v>
      </c>
      <c r="H67" s="48">
        <f>+IF((H62-H65)&gt;0,(H62-H65),0)</f>
        <v>622019</v>
      </c>
      <c r="I67" s="48">
        <f t="shared" ref="I67:K67" si="6">+IF((I62-I65)&gt;0,(I62-I65),0)</f>
        <v>403647</v>
      </c>
      <c r="J67" s="48">
        <f t="shared" si="6"/>
        <v>701359</v>
      </c>
      <c r="K67" s="48">
        <f t="shared" si="6"/>
        <v>305430</v>
      </c>
    </row>
    <row r="68" spans="1:11" ht="12.75" customHeight="1" x14ac:dyDescent="0.25">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5">
      <c r="A69" s="231" t="s">
        <v>152</v>
      </c>
      <c r="B69" s="231"/>
      <c r="C69" s="231"/>
      <c r="D69" s="231"/>
      <c r="E69" s="231"/>
      <c r="F69" s="231"/>
      <c r="G69" s="232"/>
      <c r="H69" s="232"/>
      <c r="I69" s="232"/>
      <c r="J69" s="233"/>
      <c r="K69" s="233"/>
    </row>
    <row r="70" spans="1:11" ht="22.2"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v>622019</v>
      </c>
      <c r="I89" s="52">
        <v>403647</v>
      </c>
      <c r="J89" s="52">
        <v>701359</v>
      </c>
      <c r="K89" s="52">
        <v>305430</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2" customHeight="1" x14ac:dyDescent="0.25">
      <c r="A101" s="240" t="s">
        <v>161</v>
      </c>
      <c r="B101" s="240"/>
      <c r="C101" s="240"/>
      <c r="D101" s="240"/>
      <c r="E101" s="240"/>
      <c r="F101" s="240"/>
      <c r="G101" s="11">
        <v>90</v>
      </c>
      <c r="H101" s="52">
        <v>0</v>
      </c>
      <c r="I101" s="52">
        <v>0</v>
      </c>
      <c r="J101" s="52">
        <v>0</v>
      </c>
      <c r="K101" s="52">
        <v>0</v>
      </c>
    </row>
    <row r="102" spans="1:11" ht="22.2" customHeight="1" x14ac:dyDescent="0.25">
      <c r="A102" s="240" t="s">
        <v>162</v>
      </c>
      <c r="B102" s="240"/>
      <c r="C102" s="240"/>
      <c r="D102" s="240"/>
      <c r="E102" s="240"/>
      <c r="F102" s="240"/>
      <c r="G102" s="11">
        <v>91</v>
      </c>
      <c r="H102" s="52">
        <v>0</v>
      </c>
      <c r="I102" s="52">
        <v>0</v>
      </c>
      <c r="J102" s="52">
        <v>0</v>
      </c>
      <c r="K102" s="52">
        <v>0</v>
      </c>
    </row>
    <row r="103" spans="1:11" ht="22.2"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622019</v>
      </c>
      <c r="I109" s="51">
        <f>I89+I108</f>
        <v>403647</v>
      </c>
      <c r="J109" s="51">
        <f t="shared" ref="J109:K109" si="12">J89+J108</f>
        <v>701359</v>
      </c>
      <c r="K109" s="51">
        <f t="shared" si="12"/>
        <v>305430</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5">
      <c r="A112" s="236" t="s">
        <v>113</v>
      </c>
      <c r="B112" s="236"/>
      <c r="C112" s="236"/>
      <c r="D112" s="236"/>
      <c r="E112" s="236"/>
      <c r="F112" s="236"/>
      <c r="G112" s="11">
        <v>100</v>
      </c>
      <c r="H112" s="52">
        <v>0</v>
      </c>
      <c r="I112" s="52">
        <v>0</v>
      </c>
      <c r="J112" s="52">
        <v>0</v>
      </c>
      <c r="K112" s="52">
        <v>0</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70" zoomScaleNormal="100" zoomScaleSheetLayoutView="70" workbookViewId="0">
      <selection activeCell="I21" sqref="I21"/>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1" t="s">
        <v>166</v>
      </c>
      <c r="B1" s="242"/>
      <c r="C1" s="242"/>
      <c r="D1" s="242"/>
      <c r="E1" s="242"/>
      <c r="F1" s="242"/>
      <c r="G1" s="242"/>
      <c r="H1" s="242"/>
      <c r="I1" s="242"/>
    </row>
    <row r="2" spans="1:9" x14ac:dyDescent="0.25">
      <c r="A2" s="243" t="s">
        <v>468</v>
      </c>
      <c r="B2" s="196"/>
      <c r="C2" s="196"/>
      <c r="D2" s="196"/>
      <c r="E2" s="196"/>
      <c r="F2" s="196"/>
      <c r="G2" s="196"/>
      <c r="H2" s="196"/>
      <c r="I2" s="196"/>
    </row>
    <row r="3" spans="1:9" x14ac:dyDescent="0.25">
      <c r="A3" s="245" t="s">
        <v>448</v>
      </c>
      <c r="B3" s="246"/>
      <c r="C3" s="246"/>
      <c r="D3" s="246"/>
      <c r="E3" s="246"/>
      <c r="F3" s="246"/>
      <c r="G3" s="246"/>
      <c r="H3" s="246"/>
      <c r="I3" s="246"/>
    </row>
    <row r="4" spans="1:9" x14ac:dyDescent="0.25">
      <c r="A4" s="244" t="s">
        <v>465</v>
      </c>
      <c r="B4" s="199"/>
      <c r="C4" s="199"/>
      <c r="D4" s="199"/>
      <c r="E4" s="199"/>
      <c r="F4" s="199"/>
      <c r="G4" s="199"/>
      <c r="H4" s="199"/>
      <c r="I4" s="200"/>
    </row>
    <row r="5" spans="1:9" ht="22.2" x14ac:dyDescent="0.25">
      <c r="A5" s="249" t="s">
        <v>2</v>
      </c>
      <c r="B5" s="204"/>
      <c r="C5" s="204"/>
      <c r="D5" s="204"/>
      <c r="E5" s="204"/>
      <c r="F5" s="204"/>
      <c r="G5" s="60" t="s">
        <v>103</v>
      </c>
      <c r="H5" s="61" t="s">
        <v>301</v>
      </c>
      <c r="I5" s="61" t="s">
        <v>279</v>
      </c>
    </row>
    <row r="6" spans="1:9" x14ac:dyDescent="0.25">
      <c r="A6" s="250">
        <v>1</v>
      </c>
      <c r="B6" s="204"/>
      <c r="C6" s="204"/>
      <c r="D6" s="204"/>
      <c r="E6" s="204"/>
      <c r="F6" s="204"/>
      <c r="G6" s="62">
        <v>2</v>
      </c>
      <c r="H6" s="61" t="s">
        <v>167</v>
      </c>
      <c r="I6" s="61" t="s">
        <v>168</v>
      </c>
    </row>
    <row r="7" spans="1:9" x14ac:dyDescent="0.25">
      <c r="A7" s="251" t="s">
        <v>169</v>
      </c>
      <c r="B7" s="251"/>
      <c r="C7" s="251"/>
      <c r="D7" s="251"/>
      <c r="E7" s="251"/>
      <c r="F7" s="251"/>
      <c r="G7" s="251"/>
      <c r="H7" s="251"/>
      <c r="I7" s="251"/>
    </row>
    <row r="8" spans="1:9" ht="12.75" customHeight="1" x14ac:dyDescent="0.25">
      <c r="A8" s="190" t="s">
        <v>170</v>
      </c>
      <c r="B8" s="190"/>
      <c r="C8" s="190"/>
      <c r="D8" s="190"/>
      <c r="E8" s="190"/>
      <c r="F8" s="190"/>
      <c r="G8" s="63">
        <v>1</v>
      </c>
      <c r="H8" s="64">
        <v>658363</v>
      </c>
      <c r="I8" s="64">
        <f>RDG!J66</f>
        <v>701359</v>
      </c>
    </row>
    <row r="9" spans="1:9" ht="12.75" customHeight="1" x14ac:dyDescent="0.25">
      <c r="A9" s="248" t="s">
        <v>171</v>
      </c>
      <c r="B9" s="248"/>
      <c r="C9" s="248"/>
      <c r="D9" s="248"/>
      <c r="E9" s="248"/>
      <c r="F9" s="248"/>
      <c r="G9" s="65">
        <v>2</v>
      </c>
      <c r="H9" s="66">
        <f>H10+H11+H12+H13+H14+H15+H16+H17</f>
        <v>-784514</v>
      </c>
      <c r="I9" s="66">
        <f>I10+I11+I12+I13+I14+I15+I16+I17</f>
        <v>-820885</v>
      </c>
    </row>
    <row r="10" spans="1:9" ht="12.75" customHeight="1" x14ac:dyDescent="0.25">
      <c r="A10" s="225" t="s">
        <v>172</v>
      </c>
      <c r="B10" s="225"/>
      <c r="C10" s="225"/>
      <c r="D10" s="225"/>
      <c r="E10" s="225"/>
      <c r="F10" s="225"/>
      <c r="G10" s="63">
        <v>3</v>
      </c>
      <c r="H10" s="64">
        <v>0</v>
      </c>
      <c r="I10" s="64">
        <v>0</v>
      </c>
    </row>
    <row r="11" spans="1:9" ht="22.2" customHeight="1" x14ac:dyDescent="0.25">
      <c r="A11" s="225" t="s">
        <v>173</v>
      </c>
      <c r="B11" s="225"/>
      <c r="C11" s="225"/>
      <c r="D11" s="225"/>
      <c r="E11" s="225"/>
      <c r="F11" s="225"/>
      <c r="G11" s="63">
        <v>4</v>
      </c>
      <c r="H11" s="64">
        <v>0</v>
      </c>
      <c r="I11" s="64">
        <v>0</v>
      </c>
    </row>
    <row r="12" spans="1:9" ht="23.4" customHeight="1" x14ac:dyDescent="0.25">
      <c r="A12" s="225" t="s">
        <v>174</v>
      </c>
      <c r="B12" s="225"/>
      <c r="C12" s="225"/>
      <c r="D12" s="225"/>
      <c r="E12" s="225"/>
      <c r="F12" s="225"/>
      <c r="G12" s="63">
        <v>5</v>
      </c>
      <c r="H12" s="64">
        <v>-481126</v>
      </c>
      <c r="I12" s="64">
        <f>-RDG!J13</f>
        <v>-392355</v>
      </c>
    </row>
    <row r="13" spans="1:9" ht="12.75" customHeight="1" x14ac:dyDescent="0.25">
      <c r="A13" s="225" t="s">
        <v>175</v>
      </c>
      <c r="B13" s="225"/>
      <c r="C13" s="225"/>
      <c r="D13" s="225"/>
      <c r="E13" s="225"/>
      <c r="F13" s="225"/>
      <c r="G13" s="63">
        <v>6</v>
      </c>
      <c r="H13" s="64">
        <v>-309470</v>
      </c>
      <c r="I13" s="64">
        <f>-RDG!J37-RDG!J12</f>
        <v>-445399</v>
      </c>
    </row>
    <row r="14" spans="1:9" ht="12.75" customHeight="1" x14ac:dyDescent="0.25">
      <c r="A14" s="225" t="s">
        <v>176</v>
      </c>
      <c r="B14" s="225"/>
      <c r="C14" s="225"/>
      <c r="D14" s="225"/>
      <c r="E14" s="225"/>
      <c r="F14" s="225"/>
      <c r="G14" s="63">
        <v>7</v>
      </c>
      <c r="H14" s="64">
        <v>6082</v>
      </c>
      <c r="I14" s="64">
        <f>RDG!J48</f>
        <v>16869</v>
      </c>
    </row>
    <row r="15" spans="1:9" ht="12.75" customHeight="1" x14ac:dyDescent="0.25">
      <c r="A15" s="225" t="s">
        <v>177</v>
      </c>
      <c r="B15" s="225"/>
      <c r="C15" s="225"/>
      <c r="D15" s="225"/>
      <c r="E15" s="225"/>
      <c r="F15" s="225"/>
      <c r="G15" s="63">
        <v>8</v>
      </c>
      <c r="H15" s="64">
        <v>0</v>
      </c>
      <c r="I15" s="64">
        <v>0</v>
      </c>
    </row>
    <row r="16" spans="1:9" ht="12.75" customHeight="1" x14ac:dyDescent="0.25">
      <c r="A16" s="225" t="s">
        <v>178</v>
      </c>
      <c r="B16" s="225"/>
      <c r="C16" s="225"/>
      <c r="D16" s="225"/>
      <c r="E16" s="225"/>
      <c r="F16" s="225"/>
      <c r="G16" s="63">
        <v>9</v>
      </c>
      <c r="H16" s="64">
        <v>0</v>
      </c>
      <c r="I16" s="64">
        <v>0</v>
      </c>
    </row>
    <row r="17" spans="1:9" ht="25.2" customHeight="1" x14ac:dyDescent="0.25">
      <c r="A17" s="225" t="s">
        <v>179</v>
      </c>
      <c r="B17" s="225"/>
      <c r="C17" s="225"/>
      <c r="D17" s="225"/>
      <c r="E17" s="225"/>
      <c r="F17" s="225"/>
      <c r="G17" s="63">
        <v>10</v>
      </c>
      <c r="H17" s="64">
        <v>0</v>
      </c>
      <c r="I17" s="64">
        <v>0</v>
      </c>
    </row>
    <row r="18" spans="1:9" ht="28.2" customHeight="1" x14ac:dyDescent="0.25">
      <c r="A18" s="247" t="s">
        <v>306</v>
      </c>
      <c r="B18" s="247"/>
      <c r="C18" s="247"/>
      <c r="D18" s="247"/>
      <c r="E18" s="247"/>
      <c r="F18" s="247"/>
      <c r="G18" s="65">
        <v>11</v>
      </c>
      <c r="H18" s="66">
        <f>H8+H9</f>
        <v>-126151</v>
      </c>
      <c r="I18" s="66">
        <f>I8+I9</f>
        <v>-119526</v>
      </c>
    </row>
    <row r="19" spans="1:9" ht="12.75" customHeight="1" x14ac:dyDescent="0.25">
      <c r="A19" s="248" t="s">
        <v>180</v>
      </c>
      <c r="B19" s="248"/>
      <c r="C19" s="248"/>
      <c r="D19" s="248"/>
      <c r="E19" s="248"/>
      <c r="F19" s="248"/>
      <c r="G19" s="65">
        <v>12</v>
      </c>
      <c r="H19" s="66">
        <f>H20+H21+H22+H23</f>
        <v>-87801</v>
      </c>
      <c r="I19" s="66">
        <f>I20+I21+I22+I23</f>
        <v>-396456</v>
      </c>
    </row>
    <row r="20" spans="1:9" ht="12.75" customHeight="1" x14ac:dyDescent="0.25">
      <c r="A20" s="225" t="s">
        <v>181</v>
      </c>
      <c r="B20" s="225"/>
      <c r="C20" s="225"/>
      <c r="D20" s="225"/>
      <c r="E20" s="225"/>
      <c r="F20" s="225"/>
      <c r="G20" s="63">
        <v>13</v>
      </c>
      <c r="H20" s="64">
        <v>-56441</v>
      </c>
      <c r="I20" s="64">
        <v>-369898</v>
      </c>
    </row>
    <row r="21" spans="1:9" ht="12.75" customHeight="1" x14ac:dyDescent="0.25">
      <c r="A21" s="225" t="s">
        <v>182</v>
      </c>
      <c r="B21" s="225"/>
      <c r="C21" s="225"/>
      <c r="D21" s="225"/>
      <c r="E21" s="225"/>
      <c r="F21" s="225"/>
      <c r="G21" s="63">
        <v>14</v>
      </c>
      <c r="H21" s="64">
        <v>-31360</v>
      </c>
      <c r="I21" s="64">
        <v>-33558</v>
      </c>
    </row>
    <row r="22" spans="1:9" ht="12.75" customHeight="1" x14ac:dyDescent="0.25">
      <c r="A22" s="225" t="s">
        <v>183</v>
      </c>
      <c r="B22" s="225"/>
      <c r="C22" s="225"/>
      <c r="D22" s="225"/>
      <c r="E22" s="225"/>
      <c r="F22" s="225"/>
      <c r="G22" s="63">
        <v>15</v>
      </c>
      <c r="H22" s="64">
        <v>0</v>
      </c>
      <c r="I22" s="64">
        <v>0</v>
      </c>
    </row>
    <row r="23" spans="1:9" ht="12.75" customHeight="1" x14ac:dyDescent="0.25">
      <c r="A23" s="225" t="s">
        <v>184</v>
      </c>
      <c r="B23" s="225"/>
      <c r="C23" s="225"/>
      <c r="D23" s="225"/>
      <c r="E23" s="225"/>
      <c r="F23" s="225"/>
      <c r="G23" s="63">
        <v>16</v>
      </c>
      <c r="H23" s="64">
        <v>0</v>
      </c>
      <c r="I23" s="64">
        <v>7000</v>
      </c>
    </row>
    <row r="24" spans="1:9" ht="12.75" customHeight="1" x14ac:dyDescent="0.25">
      <c r="A24" s="247" t="s">
        <v>185</v>
      </c>
      <c r="B24" s="247"/>
      <c r="C24" s="247"/>
      <c r="D24" s="247"/>
      <c r="E24" s="247"/>
      <c r="F24" s="247"/>
      <c r="G24" s="65">
        <v>17</v>
      </c>
      <c r="H24" s="66">
        <f>H18+H19</f>
        <v>-213952</v>
      </c>
      <c r="I24" s="66">
        <f>I18+I19</f>
        <v>-515982</v>
      </c>
    </row>
    <row r="25" spans="1:9" ht="12.75" customHeight="1" x14ac:dyDescent="0.25">
      <c r="A25" s="190" t="s">
        <v>186</v>
      </c>
      <c r="B25" s="190"/>
      <c r="C25" s="190"/>
      <c r="D25" s="190"/>
      <c r="E25" s="190"/>
      <c r="F25" s="190"/>
      <c r="G25" s="63">
        <v>18</v>
      </c>
      <c r="H25" s="64">
        <v>-6082</v>
      </c>
      <c r="I25" s="64">
        <f>-I14</f>
        <v>-16869</v>
      </c>
    </row>
    <row r="26" spans="1:9" ht="12.75" customHeight="1" x14ac:dyDescent="0.25">
      <c r="A26" s="190" t="s">
        <v>187</v>
      </c>
      <c r="B26" s="190"/>
      <c r="C26" s="190"/>
      <c r="D26" s="190"/>
      <c r="E26" s="190"/>
      <c r="F26" s="190"/>
      <c r="G26" s="63">
        <v>19</v>
      </c>
      <c r="H26" s="64">
        <v>-366979</v>
      </c>
      <c r="I26" s="64">
        <f>-8115-24229</f>
        <v>-32344</v>
      </c>
    </row>
    <row r="27" spans="1:9" ht="25.95" customHeight="1" x14ac:dyDescent="0.25">
      <c r="A27" s="252" t="s">
        <v>188</v>
      </c>
      <c r="B27" s="252"/>
      <c r="C27" s="252"/>
      <c r="D27" s="252"/>
      <c r="E27" s="252"/>
      <c r="F27" s="252"/>
      <c r="G27" s="65">
        <v>20</v>
      </c>
      <c r="H27" s="66">
        <f>H24+H25+H26</f>
        <v>-587013</v>
      </c>
      <c r="I27" s="66">
        <f>I24+I25+I26</f>
        <v>-565195</v>
      </c>
    </row>
    <row r="28" spans="1:9" x14ac:dyDescent="0.25">
      <c r="A28" s="251" t="s">
        <v>189</v>
      </c>
      <c r="B28" s="251"/>
      <c r="C28" s="251"/>
      <c r="D28" s="251"/>
      <c r="E28" s="251"/>
      <c r="F28" s="251"/>
      <c r="G28" s="251"/>
      <c r="H28" s="251"/>
      <c r="I28" s="251"/>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200000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441600</v>
      </c>
      <c r="I32" s="67">
        <v>281600</v>
      </c>
    </row>
    <row r="33" spans="1:9" ht="12.75" customHeight="1" x14ac:dyDescent="0.25">
      <c r="A33" s="190" t="s">
        <v>194</v>
      </c>
      <c r="B33" s="190"/>
      <c r="C33" s="190"/>
      <c r="D33" s="190"/>
      <c r="E33" s="190"/>
      <c r="F33" s="190"/>
      <c r="G33" s="63">
        <v>25</v>
      </c>
      <c r="H33" s="67">
        <v>390000</v>
      </c>
      <c r="I33" s="67">
        <v>306396</v>
      </c>
    </row>
    <row r="34" spans="1:9" ht="12.75" customHeight="1" x14ac:dyDescent="0.25">
      <c r="A34" s="190" t="s">
        <v>195</v>
      </c>
      <c r="B34" s="190"/>
      <c r="C34" s="190"/>
      <c r="D34" s="190"/>
      <c r="E34" s="190"/>
      <c r="F34" s="190"/>
      <c r="G34" s="63">
        <v>26</v>
      </c>
      <c r="H34" s="67">
        <v>0</v>
      </c>
      <c r="I34" s="67">
        <v>0</v>
      </c>
    </row>
    <row r="35" spans="1:9" ht="26.4" customHeight="1" x14ac:dyDescent="0.25">
      <c r="A35" s="247" t="s">
        <v>196</v>
      </c>
      <c r="B35" s="247"/>
      <c r="C35" s="247"/>
      <c r="D35" s="247"/>
      <c r="E35" s="247"/>
      <c r="F35" s="247"/>
      <c r="G35" s="65">
        <v>27</v>
      </c>
      <c r="H35" s="68">
        <f>H29+H30+H31+H32+H33+H34</f>
        <v>831600</v>
      </c>
      <c r="I35" s="68">
        <f>I29+I30+I31+I32+I33+I34</f>
        <v>787996</v>
      </c>
    </row>
    <row r="36" spans="1:9" ht="22.95" customHeight="1" x14ac:dyDescent="0.25">
      <c r="A36" s="190" t="s">
        <v>197</v>
      </c>
      <c r="B36" s="190"/>
      <c r="C36" s="190"/>
      <c r="D36" s="190"/>
      <c r="E36" s="190"/>
      <c r="F36" s="190"/>
      <c r="G36" s="63">
        <v>28</v>
      </c>
      <c r="H36" s="67">
        <v>0</v>
      </c>
      <c r="I36" s="67">
        <v>-52202</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-865000</v>
      </c>
      <c r="I38" s="67">
        <v>-200000</v>
      </c>
    </row>
    <row r="39" spans="1:9" ht="12.75" customHeight="1" x14ac:dyDescent="0.25">
      <c r="A39" s="190" t="s">
        <v>200</v>
      </c>
      <c r="B39" s="190"/>
      <c r="C39" s="190"/>
      <c r="D39" s="190"/>
      <c r="E39" s="190"/>
      <c r="F39" s="190"/>
      <c r="G39" s="63">
        <v>31</v>
      </c>
      <c r="H39" s="67">
        <v>-480000</v>
      </c>
      <c r="I39" s="67">
        <f>-46536-50000</f>
        <v>-96536</v>
      </c>
    </row>
    <row r="40" spans="1:9" ht="12.75" customHeight="1" x14ac:dyDescent="0.25">
      <c r="A40" s="190" t="s">
        <v>201</v>
      </c>
      <c r="B40" s="190"/>
      <c r="C40" s="190"/>
      <c r="D40" s="190"/>
      <c r="E40" s="190"/>
      <c r="F40" s="190"/>
      <c r="G40" s="63">
        <v>32</v>
      </c>
      <c r="H40" s="67">
        <v>0</v>
      </c>
      <c r="I40" s="67">
        <v>0</v>
      </c>
    </row>
    <row r="41" spans="1:9" ht="24" customHeight="1" x14ac:dyDescent="0.25">
      <c r="A41" s="247" t="s">
        <v>202</v>
      </c>
      <c r="B41" s="247"/>
      <c r="C41" s="247"/>
      <c r="D41" s="247"/>
      <c r="E41" s="247"/>
      <c r="F41" s="247"/>
      <c r="G41" s="65">
        <v>33</v>
      </c>
      <c r="H41" s="68">
        <f>H36+H37+H38+H39+H40</f>
        <v>-1345000</v>
      </c>
      <c r="I41" s="68">
        <f>I36+I37+I38+I39+I40</f>
        <v>-348738</v>
      </c>
    </row>
    <row r="42" spans="1:9" ht="29.4" customHeight="1" x14ac:dyDescent="0.25">
      <c r="A42" s="252" t="s">
        <v>203</v>
      </c>
      <c r="B42" s="252"/>
      <c r="C42" s="252"/>
      <c r="D42" s="252"/>
      <c r="E42" s="252"/>
      <c r="F42" s="252"/>
      <c r="G42" s="65">
        <v>34</v>
      </c>
      <c r="H42" s="68">
        <f>H35+H41</f>
        <v>-513400</v>
      </c>
      <c r="I42" s="68">
        <f>I35+I41</f>
        <v>439258</v>
      </c>
    </row>
    <row r="43" spans="1:9" x14ac:dyDescent="0.25">
      <c r="A43" s="251" t="s">
        <v>204</v>
      </c>
      <c r="B43" s="251"/>
      <c r="C43" s="251"/>
      <c r="D43" s="251"/>
      <c r="E43" s="251"/>
      <c r="F43" s="251"/>
      <c r="G43" s="251"/>
      <c r="H43" s="251"/>
      <c r="I43" s="251"/>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350000</v>
      </c>
      <c r="I46" s="67">
        <v>408860</v>
      </c>
    </row>
    <row r="47" spans="1:9" ht="12.75" customHeight="1" x14ac:dyDescent="0.25">
      <c r="A47" s="190" t="s">
        <v>208</v>
      </c>
      <c r="B47" s="190"/>
      <c r="C47" s="190"/>
      <c r="D47" s="190"/>
      <c r="E47" s="190"/>
      <c r="F47" s="190"/>
      <c r="G47" s="63">
        <v>38</v>
      </c>
      <c r="H47" s="67">
        <v>0</v>
      </c>
      <c r="I47" s="67">
        <v>0</v>
      </c>
    </row>
    <row r="48" spans="1:9" ht="22.2" customHeight="1" x14ac:dyDescent="0.25">
      <c r="A48" s="247" t="s">
        <v>209</v>
      </c>
      <c r="B48" s="247"/>
      <c r="C48" s="247"/>
      <c r="D48" s="247"/>
      <c r="E48" s="247"/>
      <c r="F48" s="247"/>
      <c r="G48" s="65">
        <v>39</v>
      </c>
      <c r="H48" s="68">
        <f>H44+H45+H46+H47</f>
        <v>350000</v>
      </c>
      <c r="I48" s="68">
        <f>I44+I45+I46+I47</f>
        <v>408860</v>
      </c>
    </row>
    <row r="49" spans="1:9" ht="24.6" customHeight="1" x14ac:dyDescent="0.25">
      <c r="A49" s="190" t="s">
        <v>305</v>
      </c>
      <c r="B49" s="190"/>
      <c r="C49" s="190"/>
      <c r="D49" s="190"/>
      <c r="E49" s="190"/>
      <c r="F49" s="190"/>
      <c r="G49" s="63">
        <v>40</v>
      </c>
      <c r="H49" s="67">
        <v>-38889</v>
      </c>
      <c r="I49" s="67">
        <f>-116667-92000-2562-8619</f>
        <v>-219848</v>
      </c>
    </row>
    <row r="50" spans="1:9" ht="12.75" customHeight="1" x14ac:dyDescent="0.25">
      <c r="A50" s="190" t="s">
        <v>210</v>
      </c>
      <c r="B50" s="190"/>
      <c r="C50" s="190"/>
      <c r="D50" s="190"/>
      <c r="E50" s="190"/>
      <c r="F50" s="190"/>
      <c r="G50" s="63">
        <v>41</v>
      </c>
      <c r="H50" s="67">
        <v>-969684</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7" t="s">
        <v>214</v>
      </c>
      <c r="B54" s="247"/>
      <c r="C54" s="247"/>
      <c r="D54" s="247"/>
      <c r="E54" s="247"/>
      <c r="F54" s="247"/>
      <c r="G54" s="65">
        <v>45</v>
      </c>
      <c r="H54" s="68">
        <f>H49+H50+H51+H52+H53</f>
        <v>-1008573</v>
      </c>
      <c r="I54" s="68">
        <f>I49+I50+I51+I52+I53</f>
        <v>-219848</v>
      </c>
    </row>
    <row r="55" spans="1:9" ht="29.4" customHeight="1" x14ac:dyDescent="0.25">
      <c r="A55" s="252" t="s">
        <v>215</v>
      </c>
      <c r="B55" s="252"/>
      <c r="C55" s="252"/>
      <c r="D55" s="252"/>
      <c r="E55" s="252"/>
      <c r="F55" s="252"/>
      <c r="G55" s="65">
        <v>46</v>
      </c>
      <c r="H55" s="68">
        <f>H48+H54</f>
        <v>-658573</v>
      </c>
      <c r="I55" s="68">
        <f>I48+I54</f>
        <v>189012</v>
      </c>
    </row>
    <row r="56" spans="1:9" x14ac:dyDescent="0.25">
      <c r="A56" s="190" t="s">
        <v>216</v>
      </c>
      <c r="B56" s="190"/>
      <c r="C56" s="190"/>
      <c r="D56" s="190"/>
      <c r="E56" s="190"/>
      <c r="F56" s="190"/>
      <c r="G56" s="63">
        <v>47</v>
      </c>
      <c r="H56" s="67">
        <v>0</v>
      </c>
      <c r="I56" s="67">
        <v>0</v>
      </c>
    </row>
    <row r="57" spans="1:9" ht="26.4" customHeight="1" x14ac:dyDescent="0.25">
      <c r="A57" s="252" t="s">
        <v>217</v>
      </c>
      <c r="B57" s="252"/>
      <c r="C57" s="252"/>
      <c r="D57" s="252"/>
      <c r="E57" s="252"/>
      <c r="F57" s="252"/>
      <c r="G57" s="65">
        <v>48</v>
      </c>
      <c r="H57" s="68">
        <f>H27+H42+H55+H56</f>
        <v>-1758986</v>
      </c>
      <c r="I57" s="68">
        <f>I27+I42+I55+I56</f>
        <v>63075</v>
      </c>
    </row>
    <row r="58" spans="1:9" x14ac:dyDescent="0.25">
      <c r="A58" s="253" t="s">
        <v>218</v>
      </c>
      <c r="B58" s="253"/>
      <c r="C58" s="253"/>
      <c r="D58" s="253"/>
      <c r="E58" s="253"/>
      <c r="F58" s="253"/>
      <c r="G58" s="63">
        <v>49</v>
      </c>
      <c r="H58" s="67">
        <v>2922613</v>
      </c>
      <c r="I58" s="67">
        <f>Bilanca!H70</f>
        <v>1163627</v>
      </c>
    </row>
    <row r="59" spans="1:9" ht="31.2" customHeight="1" x14ac:dyDescent="0.25">
      <c r="A59" s="252" t="s">
        <v>219</v>
      </c>
      <c r="B59" s="252"/>
      <c r="C59" s="252"/>
      <c r="D59" s="252"/>
      <c r="E59" s="252"/>
      <c r="F59" s="252"/>
      <c r="G59" s="65">
        <v>50</v>
      </c>
      <c r="H59" s="68">
        <f>H57+H58</f>
        <v>1163627</v>
      </c>
      <c r="I59" s="68">
        <f>I57+I58</f>
        <v>1226702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1" t="s">
        <v>220</v>
      </c>
      <c r="B1" s="242"/>
      <c r="C1" s="242"/>
      <c r="D1" s="242"/>
      <c r="E1" s="242"/>
      <c r="F1" s="242"/>
      <c r="G1" s="242"/>
      <c r="H1" s="242"/>
      <c r="I1" s="242"/>
    </row>
    <row r="2" spans="1:9" ht="12.75" customHeight="1" x14ac:dyDescent="0.25">
      <c r="A2" s="24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4" t="s">
        <v>329</v>
      </c>
      <c r="B4" s="199"/>
      <c r="C4" s="199"/>
      <c r="D4" s="199"/>
      <c r="E4" s="199"/>
      <c r="F4" s="199"/>
      <c r="G4" s="199"/>
      <c r="H4" s="199"/>
      <c r="I4" s="200"/>
    </row>
    <row r="5" spans="1:9" ht="22.8"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4"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59" t="s">
        <v>407</v>
      </c>
      <c r="B35" s="259"/>
      <c r="C35" s="259"/>
      <c r="D35" s="259"/>
      <c r="E35" s="259"/>
      <c r="F35" s="259"/>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2"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5.95" customHeight="1" x14ac:dyDescent="0.25">
      <c r="A42" s="259" t="s">
        <v>409</v>
      </c>
      <c r="B42" s="259"/>
      <c r="C42" s="259"/>
      <c r="D42" s="259"/>
      <c r="E42" s="259"/>
      <c r="F42" s="259"/>
      <c r="G42" s="53">
        <v>33</v>
      </c>
      <c r="H42" s="57">
        <f>H41+H40+H39+H38</f>
        <v>0</v>
      </c>
      <c r="I42" s="57">
        <f>I41+I40+I39+I38</f>
        <v>0</v>
      </c>
    </row>
    <row r="43" spans="1:9" ht="24.6"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2.95" customHeight="1" x14ac:dyDescent="0.25">
      <c r="A48" s="259" t="s">
        <v>410</v>
      </c>
      <c r="B48" s="259"/>
      <c r="C48" s="259"/>
      <c r="D48" s="259"/>
      <c r="E48" s="259"/>
      <c r="F48" s="259"/>
      <c r="G48" s="53">
        <v>39</v>
      </c>
      <c r="H48" s="57">
        <f>H47+H46+H45+H44+H43</f>
        <v>0</v>
      </c>
      <c r="I48" s="57">
        <f>I47+I46+I45+I44+I43</f>
        <v>0</v>
      </c>
    </row>
    <row r="49" spans="1:9" ht="25.95"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1.95"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0" zoomScale="80" zoomScaleNormal="100" zoomScaleSheetLayoutView="80" workbookViewId="0">
      <selection activeCell="U57" sqref="U57"/>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5" t="s">
        <v>245</v>
      </c>
      <c r="B1" s="276"/>
      <c r="C1" s="276"/>
      <c r="D1" s="276"/>
      <c r="E1" s="276"/>
      <c r="F1" s="276"/>
      <c r="G1" s="276"/>
      <c r="H1" s="276"/>
      <c r="I1" s="276"/>
      <c r="J1" s="276"/>
      <c r="K1" s="26"/>
    </row>
    <row r="2" spans="1:25" ht="15.6" x14ac:dyDescent="0.25">
      <c r="A2" s="2"/>
      <c r="B2" s="3"/>
      <c r="C2" s="277" t="s">
        <v>246</v>
      </c>
      <c r="D2" s="277"/>
      <c r="E2" s="9">
        <v>45292</v>
      </c>
      <c r="F2" s="4" t="s">
        <v>0</v>
      </c>
      <c r="G2" s="9">
        <v>45657</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82.2"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0.399999999999999"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5362466</v>
      </c>
      <c r="I7" s="33">
        <v>0</v>
      </c>
      <c r="J7" s="33">
        <v>0</v>
      </c>
      <c r="K7" s="33">
        <v>0</v>
      </c>
      <c r="L7" s="33">
        <v>0</v>
      </c>
      <c r="M7" s="33">
        <v>0</v>
      </c>
      <c r="N7" s="33">
        <v>0</v>
      </c>
      <c r="O7" s="33">
        <v>0</v>
      </c>
      <c r="P7" s="33">
        <v>0</v>
      </c>
      <c r="Q7" s="33">
        <v>0</v>
      </c>
      <c r="R7" s="33">
        <v>0</v>
      </c>
      <c r="S7" s="33">
        <v>0</v>
      </c>
      <c r="T7" s="33">
        <v>0</v>
      </c>
      <c r="U7" s="33">
        <v>26751</v>
      </c>
      <c r="V7" s="33">
        <v>1818404</v>
      </c>
      <c r="W7" s="34">
        <f>H7+I7+J7+K7-L7+M7+N7+O7+P7+Q7+R7+U7+V7+S7+T7</f>
        <v>7207621</v>
      </c>
      <c r="X7" s="33">
        <v>0</v>
      </c>
      <c r="Y7" s="34">
        <f>W7+X7</f>
        <v>7207621</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5362466</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26751</v>
      </c>
      <c r="V10" s="34">
        <f t="shared" si="2"/>
        <v>1818404</v>
      </c>
      <c r="W10" s="34">
        <f t="shared" si="2"/>
        <v>7207621</v>
      </c>
      <c r="X10" s="34">
        <f t="shared" si="2"/>
        <v>0</v>
      </c>
      <c r="Y10" s="34">
        <f t="shared" si="2"/>
        <v>7207621</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f>RDG!H67</f>
        <v>622019</v>
      </c>
      <c r="W11" s="34">
        <f t="shared" ref="W11:W29" si="3">H11+I11+J11+K11-L11+M11+N11+O11+P11+Q11+R11+U11+V11+S11+T11</f>
        <v>622019</v>
      </c>
      <c r="X11" s="33">
        <v>0</v>
      </c>
      <c r="Y11" s="34">
        <f t="shared" ref="Y11:Y29" si="4">W11+X11</f>
        <v>622019</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-969684</v>
      </c>
      <c r="V26" s="33">
        <v>0</v>
      </c>
      <c r="W26" s="34">
        <f t="shared" si="3"/>
        <v>-969684</v>
      </c>
      <c r="X26" s="33">
        <v>0</v>
      </c>
      <c r="Y26" s="34">
        <f t="shared" si="4"/>
        <v>-969684</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1818404</v>
      </c>
      <c r="V27" s="33">
        <v>-1818404</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268123</v>
      </c>
      <c r="K28" s="33">
        <v>0</v>
      </c>
      <c r="L28" s="33">
        <v>0</v>
      </c>
      <c r="M28" s="33">
        <v>0</v>
      </c>
      <c r="N28" s="33">
        <v>0</v>
      </c>
      <c r="O28" s="33">
        <v>0</v>
      </c>
      <c r="P28" s="33">
        <v>0</v>
      </c>
      <c r="Q28" s="33">
        <v>0</v>
      </c>
      <c r="R28" s="33">
        <v>0</v>
      </c>
      <c r="S28" s="33">
        <v>0</v>
      </c>
      <c r="T28" s="33">
        <v>0</v>
      </c>
      <c r="U28" s="33">
        <v>-268123</v>
      </c>
      <c r="V28" s="33">
        <v>0</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5362466</v>
      </c>
      <c r="I30" s="36">
        <f t="shared" ref="I30:Y30" si="5">SUM(I10:I29)</f>
        <v>0</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607348</v>
      </c>
      <c r="V30" s="36">
        <f t="shared" si="5"/>
        <v>622019</v>
      </c>
      <c r="W30" s="36">
        <f t="shared" si="5"/>
        <v>6859956</v>
      </c>
      <c r="X30" s="36">
        <f t="shared" si="5"/>
        <v>0</v>
      </c>
      <c r="Y30" s="36">
        <f t="shared" si="5"/>
        <v>6859956</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622019</v>
      </c>
      <c r="W33" s="34">
        <f t="shared" si="8"/>
        <v>622019</v>
      </c>
      <c r="X33" s="34">
        <f t="shared" si="8"/>
        <v>0</v>
      </c>
      <c r="Y33" s="34">
        <f t="shared" si="8"/>
        <v>622019</v>
      </c>
    </row>
    <row r="34" spans="1:25" ht="30.75" customHeight="1" x14ac:dyDescent="0.25">
      <c r="A34" s="300" t="s">
        <v>429</v>
      </c>
      <c r="B34" s="300"/>
      <c r="C34" s="300"/>
      <c r="D34" s="300"/>
      <c r="E34" s="300"/>
      <c r="F34" s="300"/>
      <c r="G34" s="8">
        <v>27</v>
      </c>
      <c r="H34" s="36">
        <f>SUM(H21:H29)</f>
        <v>0</v>
      </c>
      <c r="I34" s="36">
        <f t="shared" ref="I34:Y34" si="10">SUM(I21:I29)</f>
        <v>0</v>
      </c>
      <c r="J34" s="36">
        <f t="shared" si="10"/>
        <v>268123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580597</v>
      </c>
      <c r="V34" s="36">
        <f t="shared" si="10"/>
        <v>-1818404</v>
      </c>
      <c r="W34" s="36">
        <f t="shared" si="10"/>
        <v>-969684</v>
      </c>
      <c r="X34" s="36">
        <f t="shared" si="10"/>
        <v>0</v>
      </c>
      <c r="Y34" s="36">
        <f t="shared" si="10"/>
        <v>-969684</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f>Bilanca!H76</f>
        <v>5333262</v>
      </c>
      <c r="I36" s="33">
        <f>Bilanca!H77</f>
        <v>29204</v>
      </c>
      <c r="J36" s="33">
        <f>Bilanca!H79</f>
        <v>268123</v>
      </c>
      <c r="K36" s="33">
        <v>0</v>
      </c>
      <c r="L36" s="33">
        <v>0</v>
      </c>
      <c r="M36" s="33">
        <v>0</v>
      </c>
      <c r="N36" s="33">
        <v>0</v>
      </c>
      <c r="O36" s="33">
        <v>0</v>
      </c>
      <c r="P36" s="33">
        <v>0</v>
      </c>
      <c r="Q36" s="33">
        <v>0</v>
      </c>
      <c r="R36" s="33">
        <v>0</v>
      </c>
      <c r="S36" s="33">
        <v>0</v>
      </c>
      <c r="T36" s="33">
        <v>0</v>
      </c>
      <c r="U36" s="33">
        <v>607347</v>
      </c>
      <c r="V36" s="33">
        <f>Bilanca!H95</f>
        <v>622019</v>
      </c>
      <c r="W36" s="37">
        <f>H36+I36+J36+K36-L36+M36+N36+O36+P36+Q36+R36+U36+V36+S36+T36</f>
        <v>6859955</v>
      </c>
      <c r="X36" s="33">
        <v>0</v>
      </c>
      <c r="Y36" s="37">
        <f t="shared" ref="Y36:Y38" si="12">W36+X36</f>
        <v>6859955</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9" t="s">
        <v>430</v>
      </c>
      <c r="B39" s="279"/>
      <c r="C39" s="279"/>
      <c r="D39" s="279"/>
      <c r="E39" s="279"/>
      <c r="F39" s="279"/>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607347</v>
      </c>
      <c r="V39" s="34">
        <f t="shared" si="14"/>
        <v>622019</v>
      </c>
      <c r="W39" s="34">
        <f t="shared" si="14"/>
        <v>6859955</v>
      </c>
      <c r="X39" s="34">
        <f t="shared" si="14"/>
        <v>0</v>
      </c>
      <c r="Y39" s="34">
        <f t="shared" si="14"/>
        <v>6859955</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Bilanca!I95</f>
        <v>701359</v>
      </c>
      <c r="W40" s="37">
        <f t="shared" ref="W40:W58" si="15">H40+I40+J40+K40-L40+M40+N40+O40+P40+Q40+R40+U40+V40+S40+T40</f>
        <v>701359</v>
      </c>
      <c r="X40" s="33">
        <v>0</v>
      </c>
      <c r="Y40" s="37">
        <f t="shared" ref="Y40:Y58" si="16">W40+X40</f>
        <v>701359</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-404035</v>
      </c>
      <c r="V55" s="33">
        <v>0</v>
      </c>
      <c r="W55" s="37">
        <f t="shared" si="15"/>
        <v>-404035</v>
      </c>
      <c r="X55" s="33">
        <v>0</v>
      </c>
      <c r="Y55" s="37">
        <f t="shared" si="16"/>
        <v>-404035</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622019</v>
      </c>
      <c r="V56" s="33">
        <v>-622019</v>
      </c>
      <c r="W56" s="37">
        <f t="shared" si="15"/>
        <v>0</v>
      </c>
      <c r="X56" s="33">
        <v>0</v>
      </c>
      <c r="Y56" s="37">
        <f t="shared" si="16"/>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6" t="s">
        <v>433</v>
      </c>
      <c r="B59" s="296"/>
      <c r="C59" s="296"/>
      <c r="D59" s="296"/>
      <c r="E59" s="296"/>
      <c r="F59" s="296"/>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825331</v>
      </c>
      <c r="V59" s="36">
        <f t="shared" si="17"/>
        <v>701359</v>
      </c>
      <c r="W59" s="36">
        <f t="shared" si="17"/>
        <v>7157279</v>
      </c>
      <c r="X59" s="36">
        <f t="shared" si="17"/>
        <v>0</v>
      </c>
      <c r="Y59" s="36">
        <f t="shared" si="17"/>
        <v>7157279</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701359</v>
      </c>
      <c r="W62" s="37">
        <f t="shared" si="20"/>
        <v>701359</v>
      </c>
      <c r="X62" s="37">
        <f t="shared" si="20"/>
        <v>0</v>
      </c>
      <c r="Y62" s="37">
        <f t="shared" si="20"/>
        <v>701359</v>
      </c>
    </row>
    <row r="63" spans="1:25" ht="29.25" customHeight="1" x14ac:dyDescent="0.25">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217984</v>
      </c>
      <c r="V63" s="38">
        <f t="shared" si="22"/>
        <v>-622019</v>
      </c>
      <c r="W63" s="38">
        <f t="shared" si="22"/>
        <v>-404035</v>
      </c>
      <c r="X63" s="38">
        <f t="shared" si="22"/>
        <v>0</v>
      </c>
      <c r="Y63" s="38">
        <f t="shared" si="22"/>
        <v>-404035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30" zoomScale="66" zoomScaleNormal="66" workbookViewId="0">
      <selection activeCell="A41" sqref="A41"/>
    </sheetView>
  </sheetViews>
  <sheetFormatPr defaultRowHeight="13.2" x14ac:dyDescent="0.25"/>
  <cols>
    <col min="9" max="9" width="95" customWidth="1"/>
  </cols>
  <sheetData>
    <row r="1" spans="1:9"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2025-02-28T08:26:05Z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