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4/3Q-2024/"/>
    </mc:Choice>
  </mc:AlternateContent>
  <xr:revisionPtr revIDLastSave="208" documentId="8_{FBD2944B-79A1-4F58-8BFB-1B95992F2736}" xr6:coauthVersionLast="47" xr6:coauthVersionMax="47" xr10:uidLastSave="{952EDD27-717D-4DF3-9E7D-A5CADD30F2AC}"/>
  <bookViews>
    <workbookView xWindow="-28920" yWindow="156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0" l="1"/>
  <c r="V11" i="22" l="1"/>
  <c r="I117" i="18" l="1"/>
  <c r="J87" i="26"/>
  <c r="J86" i="26" s="1"/>
  <c r="I87" i="26"/>
  <c r="I86" i="26" s="1"/>
  <c r="H87" i="26"/>
  <c r="H86" i="26" s="1"/>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V40" i="22" s="1"/>
  <c r="W40" i="22" s="1"/>
  <c r="Y40" i="22" s="1"/>
  <c r="I91" i="18"/>
  <c r="I60" i="18"/>
  <c r="I53" i="18"/>
  <c r="I45" i="18"/>
  <c r="I38" i="18"/>
  <c r="I27" i="18"/>
  <c r="I17" i="18"/>
  <c r="I10" i="18"/>
  <c r="H57" i="20" l="1"/>
  <c r="H59" i="20" s="1"/>
  <c r="V62" i="22"/>
  <c r="V59" i="22"/>
  <c r="I24" i="20"/>
  <c r="I27" i="20" s="1"/>
  <c r="I55" i="20"/>
  <c r="H72" i="18"/>
  <c r="H134"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<sst xmlns="http://schemas.openxmlformats.org/spreadsheetml/2006/main" count="547" uniqueCount="480">
  <si>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</si>
  <si>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</si>
  <si>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</si>
  <si>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</si>
  <si>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</si>
  <si>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</si>
  <si>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</si>
  <si>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</si>
  <si>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</si>
  <si>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</si>
  <si>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</si>
  <si>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</si>
  <si>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</si>
  <si>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</si>
  <si>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</si>
  <si>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</si>
  <si>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</si>
  <si>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</si>
  <si>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</si>
  <si>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</si>
  <si>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</si>
  <si>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</si>
  <si>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</si>
  <si>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</si>
  <si>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</si>
  <si>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</si>
  <si>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</si>
  <si>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</si>
  <si>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</si>
  <si>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</si>
  <si>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</si>
  <si>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</si>
  <si>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</si>
  <si>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</si>
  <si>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</si>
  <si>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</si>
  <si>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</si>
  <si>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</si>
  <si>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</si>
  <si>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</si>
  <si>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</si>
  <si>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</si>
  <si>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</si>
  <si>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</si>
  <si>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</si>
  <si>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</si>
  <si>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</si>
  <si>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</si>
  <si>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</si>
  <si>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</si>
  <si>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</si>
  <si>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</si>
  <si>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</si>
  <si>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</si>
  <si>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</si>
  <si>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</si>
  <si>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</si>
  <si>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</si>
  <si>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</si>
  <si>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</si>
  <si>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</si>
  <si>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</si>
  <si>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</si>
  <si>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</si>
  <si>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</si>
  <si>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</si>
  <si>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</si>
  <si>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</si>
  <si>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</si>
  <si>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</si>
  <si>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</si>
  <si>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</si>
  <si>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</si>
  <si>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</si>
  <si>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</si>
  <si>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</si>
  <si>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</si>
  <si>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</si>
  <si>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</si>
  <si>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</si>
  <si>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</si>
  <si>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</si>
  <si>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</si>
  <si>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</si>
  <si>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</si>
  <si>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</si>
  <si>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</si>
  <si>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</si>
  <si>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</si>
  <si>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</si>
  <si>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</si>
  <si>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</si>
  <si>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</si>
  <si>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</si>
  <si>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</si>
  <si>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</si>
  <si>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</si>
  <si>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</si>
  <si>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</si>
  <si>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</si>
  <si>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</si>
  <si>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</si>
  <si>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</si>
  <si>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</si>
  <si>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</si>
  <si>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</si>
  <si>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</si>
  <si>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</si>
  <si>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</si>
  <si>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</si>
  <si>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</si>
  <si>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</si>
  <si>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</si>
  <si>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</si>
  <si>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</si>
  <si>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</si>
  <si>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</si>
  <si>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</si>
  <si>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</si>
  <si>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</si>
  <si>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</si>
  <si>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</si>
  <si>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</si>
  <si>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</si>
  <si>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</si>
  <si>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</si>
  <si>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</si>
  <si>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</si>
  <si>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</si>
  <si>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</si>
  <si>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</si>
  <si>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</si>
  <si>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</si>
  <si>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</si>
  <si>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</si>
  <si>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</si>
  <si>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</si>
  <si>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</si>
  <si>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</si>
  <si>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</si>
  <si>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</si>
  <si>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</si>
  <si>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</si>
  <si>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</si>
  <si>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</si>
  <si>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</si>
  <si>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</si>
  <si>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</si>
  <si>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</si>
  <si>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</si>
  <si>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</si>
  <si>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</si>
  <si>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</si>
  <si>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</si>
  <si>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</si>
  <si>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</si>
  <si>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</si>
  <si>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</si>
  <si>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</si>
  <si>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</si>
  <si>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</si>
  <si>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</si>
  <si>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</si>
  <si>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</si>
  <si>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</si>
  <si>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</si>
  <si>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</si>
  <si>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</si>
  <si>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</si>
  <si>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</si>
  <si>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</si>
  <si>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</si>
  <si>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</si>
  <si>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</si>
  <si>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</si>
  <si>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</si>
  <si>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</si>
  <si>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</si>
  <si>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</si>
  <si>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</si>
  <si>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</si>
  <si>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</si>
  <si>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</si>
  <si>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</si>
  <si>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</si>
  <si>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</si>
  <si>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</si>
  <si>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</si>
  <si>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</si>
  <si>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</si>
  <si>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</si>
  <si>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</si>
  <si>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</si>
  <si>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</si>
  <si>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</si>
  <si>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</si>
  <si>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</si>
  <si>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</si>
  <si>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</si>
  <si>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</si>
  <si>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</si>
  <si>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</si>
  <si>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</si>
  <si>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</si>
  <si>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</si>
  <si>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</si>
  <si>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</si>
  <si>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</si>
  <si>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</si>
  <si>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</si>
  <si>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</si>
  <si>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</si>
  <si>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</si>
  <si>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</si>
  <si>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</si>
  <si>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</si>
  <si>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</si>
  <si>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</si>
  <si>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</si>
  <si>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</si>
  <si>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</si>
  <si>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</si>
  <si>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</si>
  <si>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</si>
  <si>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</si>
  <si>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</si>
  <si>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</si>
  <si>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</si>
  <si>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</si>
  <si>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</si>
  <si>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</si>
  <si>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</si>
  <si>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</si>
  <si>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</si>
  <si>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</si>
  <si>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</si>
  <si>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</si>
  <si>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</si>
  <si>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</si>
  <si>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</si>
  <si>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</si>
  <si>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</si>
  <si>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</si>
  <si>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</si>
  <si>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</si>
  <si>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</si>
  <si>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</si>
  <si>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</si>
  <si>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</si>
  <si>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</si>
  <si>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</si>
  <si>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</si>
  <si>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</si>
  <si>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</si>
  <si>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</si>
  <si>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</si>
  <si>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</si>
  <si>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</si>
  <si>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</si>
  <si>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</si>
  <si>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</si>
  <si>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</si>
  <si>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</si>
  <si>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</si>
  <si>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</si>
  <si>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</si>
  <si>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</si>
  <si>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</si>
  <si>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</si>
  <si>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</si>
  <si>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</si>
  <si>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</si>
  <si>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</si>
  <si>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</si>
  <si>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</si>
  <si>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</si>
  <si>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</si>
  <si>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</si>
  <si>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</si>
  <si>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</si>
  <si>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</si>
  <si>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</si>
  <si>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</si>
  <si>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</si>
  <si>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</si>
  <si>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</si>
  <si>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</si>
  <si>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</si>
  <si>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</si>
  <si>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</si>
  <si>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</si>
  <si>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</si>
  <si>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</si>
  <si>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</si>
  <si>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</si>
  <si>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</si>
  <si>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</si>
  <si>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</si>
  <si>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</si>
  <si>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</si>
  <si>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</si>
  <si>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</si>
  <si>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</si>
  <si>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</si>
  <si>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</si>
  <si>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</si>
  <si>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</si>
  <si>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</si>
  <si>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</si>
  <si>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</si>
  <si>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</si>
  <si>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</si>
  <si>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</si>
  <si>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</si>
  <si>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</si>
  <si>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</si>
  <si>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</si>
  <si>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</si>
  <si>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</si>
  <si>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</si>
  <si>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</si>
  <si>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</si>
  <si>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</si>
  <si>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</si>
  <si>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</si>
  <si>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</si>
  <si>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</si>
  <si>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</si>
  <si>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</si>
  <si>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</si>
  <si>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</si>
  <si>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</si>
  <si>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</si>
  <si>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</si>
  <si>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</si>
  <si>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</si>
  <si>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</si>
  <si>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</si>
  <si>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</si>
  <si>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</si>
  <si>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</si>
  <si>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</si>
  <si>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</si>
  <si>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</si>
  <si>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</si>
  <si>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</si>
  <si>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</si>
  <si>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</si>
  <si>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</si>
  <si>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</si>
  <si>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</si>
  <si>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</si>
  <si>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</si>
  <si>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</si>
  <si>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</si>
  <si>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</si>
  <si>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</si>
  <si>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</si>
  <si>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</si>
  <si>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</si>
  <si>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</si>
  <si>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</si>
  <si>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</si>
  <si>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</si>
  <si>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</si>
  <si>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</si>
  <si>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</si>
  <si>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</si>
  <si>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</si>
  <si>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</si>
  <si>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</si>
  <si>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</si>
  <si>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</si>
  <si>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</si>
  <si>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</si>
  <si>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</si>
  <si>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</si>
  <si>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</si>
  <si>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</si>
  <si>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</si>
  <si>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</si>
  <si>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</si>
  <si>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</si>
  <si>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</si>
  <si>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</si>
  <si>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</si>
  <si>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</si>
  <si>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</si>
  <si>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</si>
  <si>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</si>
  <si>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</si>
  <si>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</si>
  <si>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</si>
  <si>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</si>
  <si>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</si>
  <si>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</si>
  <si>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</si>
  <si>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</si>
  <si>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</si>
  <si>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</si>
  <si>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</si>
  <si>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</si>
  <si>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</si>
  <si>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</si>
  <si>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</si>
  <si>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</si>
  <si>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</si>
  <si>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</si>
  <si>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</si>
  <si>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</si>
  <si>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</si>
  <si>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</si>
  <si>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</si>
  <si>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</si>
  <si>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</si>
  <si>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</si>
  <si>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</si>
  <si>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</si>
  <si>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</si>
  <si>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</si>
  <si>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</si>
  <si>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</si>
  <si>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</si>
  <si>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</si>
  <si>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</si>
  <si>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</si>
  <si>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</si>
  <si>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</si>
  <si>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</si>
  <si>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</si>
  <si>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</si>
  <si>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</si>
  <si>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</si>
  <si>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</si>
  <si>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</si>
  <si>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</si>
  <si>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</si>
  <si>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</si>
  <si>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</si>
  <si>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</si>
  <si>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</si>
  <si>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</si>
  <si>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</si>
  <si>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</si>
  <si>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</si>
  <si>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</si>
  <si>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</si>
  <si>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</si>
  <si>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</si>
  <si>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</si>
  <si>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</si>
  <si>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</si>
  <si>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</si>
  <si>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</si>
  <si>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</si>
  <si>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</si>
  <si>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</si>
  <si>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</si>
  <si>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</si>
  <si>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</si>
  <si>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</si>
  <si>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</si>
  <si>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</si>
  <si>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</si>
  <si>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</si>
  <si>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</si>
  <si>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</si>
  <si>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</si>
  <si>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</si>
  <si>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</si>
  <si>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RP Global Danilo d.o.o.</t>
  </si>
  <si>
    <t>Vjetroelektrana Rudine d.o.o.</t>
  </si>
  <si>
    <t>Bijenička 21, Zagreb</t>
  </si>
  <si>
    <t>Obveznik:Professio Energia d.d.</t>
  </si>
  <si>
    <t>Obveznik: Professio Energia d.d.</t>
  </si>
  <si>
    <t>team-m@crowe.hr</t>
  </si>
  <si>
    <t>stanje na dan 30.09.2024</t>
  </si>
  <si>
    <t>u razdoblju 01.01.2024 do 30.09.2024</t>
  </si>
  <si>
    <t>u razdoblju 01.01.2024. do 30.09.2024.</t>
  </si>
  <si>
    <t>Ivan Čajko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</si>
</sst>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1" zoomScale="130" zoomScaleNormal="100" zoomScaleSheetLayoutView="130" workbookViewId="0">
      <selection activeCell="C60" sqref="C60:J6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7" t="s">
        <v>0</v>
      </c>
      <c r="H4" s="184">
        <v>45565</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3</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453</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449</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450</v>
      </c>
      <c r="D15" s="168"/>
      <c r="E15" s="172"/>
      <c r="F15" s="163"/>
      <c r="G15" s="114" t="s">
        <v>332</v>
      </c>
      <c r="H15" s="148" t="s">
        <v>452</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451</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454</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10000</v>
      </c>
      <c r="D21" s="149"/>
      <c r="E21" s="138"/>
      <c r="F21" s="138"/>
      <c r="G21" s="139" t="s">
        <v>455</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456</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457</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458</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8</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336</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t="s">
        <v>459</v>
      </c>
      <c r="B37" s="155"/>
      <c r="C37" s="155"/>
      <c r="D37" s="155"/>
      <c r="E37" s="154" t="s">
        <v>460</v>
      </c>
      <c r="F37" s="155"/>
      <c r="G37" s="155"/>
      <c r="H37" s="155"/>
      <c r="I37" s="156"/>
      <c r="J37" s="89">
        <v>1547445</v>
      </c>
    </row>
    <row r="38" spans="1:10" x14ac:dyDescent="0.25">
      <c r="A38" s="78"/>
      <c r="B38" s="88"/>
      <c r="C38" s="91"/>
      <c r="D38" s="159"/>
      <c r="E38" s="159"/>
      <c r="F38" s="159"/>
      <c r="G38" s="159"/>
      <c r="H38" s="159"/>
      <c r="I38" s="159"/>
      <c r="J38" s="79"/>
    </row>
    <row r="39" spans="1:10" x14ac:dyDescent="0.25">
      <c r="A39" s="154" t="s">
        <v>461</v>
      </c>
      <c r="B39" s="155"/>
      <c r="C39" s="155"/>
      <c r="D39" s="156"/>
      <c r="E39" s="154" t="s">
        <v>463</v>
      </c>
      <c r="F39" s="155"/>
      <c r="G39" s="155"/>
      <c r="H39" s="155"/>
      <c r="I39" s="156"/>
      <c r="J39" s="40">
        <v>1995332</v>
      </c>
    </row>
    <row r="40" spans="1:10" x14ac:dyDescent="0.25">
      <c r="A40" s="78"/>
      <c r="B40" s="88"/>
      <c r="C40" s="91"/>
      <c r="D40" s="90"/>
      <c r="E40" s="159"/>
      <c r="F40" s="159"/>
      <c r="G40" s="159"/>
      <c r="H40" s="159"/>
      <c r="I40" s="87"/>
      <c r="J40" s="79"/>
    </row>
    <row r="41" spans="1:10" x14ac:dyDescent="0.25">
      <c r="A41" s="154" t="s">
        <v>462</v>
      </c>
      <c r="B41" s="155"/>
      <c r="C41" s="155"/>
      <c r="D41" s="156"/>
      <c r="E41" s="154" t="s">
        <v>464</v>
      </c>
      <c r="F41" s="155"/>
      <c r="G41" s="155"/>
      <c r="H41" s="155"/>
      <c r="I41" s="156"/>
      <c r="J41" s="40">
        <v>4824202</v>
      </c>
    </row>
    <row r="42" spans="1:10" x14ac:dyDescent="0.25">
      <c r="A42" s="78"/>
      <c r="B42" s="88"/>
      <c r="C42" s="91"/>
      <c r="D42" s="90"/>
      <c r="E42" s="159"/>
      <c r="F42" s="159"/>
      <c r="G42" s="159"/>
      <c r="H42" s="159"/>
      <c r="I42" s="87"/>
      <c r="J42" s="79"/>
    </row>
    <row r="43" spans="1:10" x14ac:dyDescent="0.25">
      <c r="A43" s="154" t="s">
        <v>470</v>
      </c>
      <c r="B43" s="155"/>
      <c r="C43" s="155"/>
      <c r="D43" s="156"/>
      <c r="E43" s="154" t="s">
        <v>472</v>
      </c>
      <c r="F43" s="155"/>
      <c r="G43" s="155"/>
      <c r="H43" s="155"/>
      <c r="I43" s="156"/>
      <c r="J43" s="40">
        <v>2273420</v>
      </c>
    </row>
    <row r="44" spans="1:10" x14ac:dyDescent="0.25">
      <c r="A44" s="80"/>
      <c r="B44" s="91"/>
      <c r="C44" s="157"/>
      <c r="D44" s="157"/>
      <c r="E44" s="158"/>
      <c r="F44" s="158"/>
      <c r="G44" s="157"/>
      <c r="H44" s="157"/>
      <c r="I44" s="157"/>
      <c r="J44" s="79"/>
    </row>
    <row r="45" spans="1:10" x14ac:dyDescent="0.25">
      <c r="A45" s="154" t="s">
        <v>471</v>
      </c>
      <c r="B45" s="155"/>
      <c r="C45" s="155"/>
      <c r="D45" s="156"/>
      <c r="E45" s="154" t="s">
        <v>472</v>
      </c>
      <c r="F45" s="155"/>
      <c r="G45" s="155"/>
      <c r="H45" s="155"/>
      <c r="I45" s="156"/>
      <c r="J45" s="40">
        <v>2510529</v>
      </c>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340</v>
      </c>
      <c r="D50" s="149"/>
      <c r="E50" s="150" t="s">
        <v>342</v>
      </c>
      <c r="F50" s="151"/>
      <c r="G50" s="139" t="s">
        <v>466</v>
      </c>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465</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467</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475</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t="s">
        <v>468</v>
      </c>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t="s">
        <v>479</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30" zoomScaleNormal="100" zoomScaleSheetLayoutView="130" workbookViewId="0">
      <selection activeCell="I120" sqref="I12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476</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473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153211111</v>
      </c>
      <c r="I9" s="82">
        <f>I10+I17+I27+I38+I43</f>
        <v>162228424</v>
      </c>
    </row>
    <row r="10" spans="1:9" ht="12.75" customHeight="1" x14ac:dyDescent="0.2">
      <c r="A10" s="194" t="s">
        <v>5</v>
      </c>
      <c r="B10" s="194"/>
      <c r="C10" s="194"/>
      <c r="D10" s="194"/>
      <c r="E10" s="194"/>
      <c r="F10" s="194"/>
      <c r="G10" s="12">
        <v>3</v>
      </c>
      <c r="H10" s="82">
        <f>H11+H12+H13+H14+H15+H16</f>
        <v>18135092</v>
      </c>
      <c r="I10" s="82">
        <f>I11+I12+I13+I14+I15+I16</f>
        <v>16270157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184924</v>
      </c>
      <c r="I12" s="18">
        <v>170525</v>
      </c>
    </row>
    <row r="13" spans="1:9" ht="12.75" customHeight="1" x14ac:dyDescent="0.2">
      <c r="A13" s="190" t="s">
        <v>8</v>
      </c>
      <c r="B13" s="190"/>
      <c r="C13" s="190"/>
      <c r="D13" s="190"/>
      <c r="E13" s="190"/>
      <c r="F13" s="190"/>
      <c r="G13" s="11">
        <v>6</v>
      </c>
      <c r="H13" s="18">
        <v>4343107</v>
      </c>
      <c r="I13" s="18">
        <v>4343107</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13607061</v>
      </c>
      <c r="I16" s="18">
        <v>11756525</v>
      </c>
    </row>
    <row r="17" spans="1:9" ht="12.75" customHeight="1" x14ac:dyDescent="0.2">
      <c r="A17" s="194" t="s">
        <v>12</v>
      </c>
      <c r="B17" s="194"/>
      <c r="C17" s="194"/>
      <c r="D17" s="194"/>
      <c r="E17" s="194"/>
      <c r="F17" s="194"/>
      <c r="G17" s="12">
        <v>10</v>
      </c>
      <c r="H17" s="82">
        <f>H18+H19+H20+H21+H22+H23+H24+H25+H26</f>
        <v>121048152</v>
      </c>
      <c r="I17" s="82">
        <f>I18+I19+I20+I21+I22+I23+I24+I25+I26</f>
        <v>130887460</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98735005</v>
      </c>
      <c r="I20" s="18">
        <v>94357475</v>
      </c>
    </row>
    <row r="21" spans="1:9" ht="12.75" customHeight="1" x14ac:dyDescent="0.2">
      <c r="A21" s="190" t="s">
        <v>16</v>
      </c>
      <c r="B21" s="190"/>
      <c r="C21" s="190"/>
      <c r="D21" s="190"/>
      <c r="E21" s="190"/>
      <c r="F21" s="190"/>
      <c r="G21" s="11">
        <v>14</v>
      </c>
      <c r="H21" s="18">
        <v>50102</v>
      </c>
      <c r="I21" s="18">
        <v>43405</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22263045</v>
      </c>
      <c r="I24" s="18">
        <v>36486580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13792710</v>
      </c>
      <c r="I27" s="82">
        <f>SUM(I28:I37)</f>
        <v>14824475</v>
      </c>
    </row>
    <row r="28" spans="1:9" ht="12.75" customHeight="1" x14ac:dyDescent="0.2">
      <c r="A28" s="190" t="s">
        <v>23</v>
      </c>
      <c r="B28" s="190"/>
      <c r="C28" s="190"/>
      <c r="D28" s="190"/>
      <c r="E28" s="190"/>
      <c r="F28" s="190"/>
      <c r="G28" s="11">
        <v>21</v>
      </c>
      <c r="H28" s="18">
        <v>13457178</v>
      </c>
      <c r="I28" s="18">
        <v>14478743</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7</v>
      </c>
      <c r="I34" s="18">
        <v>7</v>
      </c>
    </row>
    <row r="35" spans="1:9" ht="12.75" customHeight="1" x14ac:dyDescent="0.2">
      <c r="A35" s="190" t="s">
        <v>30</v>
      </c>
      <c r="B35" s="190"/>
      <c r="C35" s="190"/>
      <c r="D35" s="190"/>
      <c r="E35" s="190"/>
      <c r="F35" s="190"/>
      <c r="G35" s="11">
        <v>28</v>
      </c>
      <c r="H35" s="18">
        <v>335525</v>
      </c>
      <c r="I35" s="18">
        <v>345725</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235157</v>
      </c>
      <c r="I43" s="18">
        <v>246332</v>
      </c>
    </row>
    <row r="44" spans="1:9" ht="12.75" customHeight="1" x14ac:dyDescent="0.2">
      <c r="A44" s="192" t="s">
        <v>303</v>
      </c>
      <c r="B44" s="192"/>
      <c r="C44" s="192"/>
      <c r="D44" s="192"/>
      <c r="E44" s="192"/>
      <c r="F44" s="192"/>
      <c r="G44" s="12">
        <v>37</v>
      </c>
      <c r="H44" s="82">
        <f>H45+H53+H60+H70</f>
        <v>12681750</v>
      </c>
      <c r="I44" s="82">
        <f>I45+I53+I60+I70</f>
        <v>9993365</v>
      </c>
    </row>
    <row r="45" spans="1:9" ht="12.75" customHeight="1" x14ac:dyDescent="0.2">
      <c r="A45" s="194" t="s">
        <v>39</v>
      </c>
      <c r="B45" s="194"/>
      <c r="C45" s="194"/>
      <c r="D45" s="194"/>
      <c r="E45" s="194"/>
      <c r="F45" s="194"/>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8250297</v>
      </c>
      <c r="I53" s="82">
        <f>SUM(I54:I59)</f>
        <v>7631279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3701858</v>
      </c>
      <c r="I56" s="18">
        <v>2911452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679521</v>
      </c>
      <c r="I58" s="18">
        <v>1960483</v>
      </c>
    </row>
    <row r="59" spans="1:9" ht="12.75" customHeight="1" x14ac:dyDescent="0.2">
      <c r="A59" s="190" t="s">
        <v>53</v>
      </c>
      <c r="B59" s="190"/>
      <c r="C59" s="190"/>
      <c r="D59" s="190"/>
      <c r="E59" s="190"/>
      <c r="F59" s="190"/>
      <c r="G59" s="11">
        <v>52</v>
      </c>
      <c r="H59" s="18">
        <v>3868918</v>
      </c>
      <c r="I59" s="18">
        <v>2759344</v>
      </c>
    </row>
    <row r="60" spans="1:9" ht="12.75" customHeight="1" x14ac:dyDescent="0.2">
      <c r="A60" s="194" t="s">
        <v>54</v>
      </c>
      <c r="B60" s="194"/>
      <c r="C60" s="194"/>
      <c r="D60" s="194"/>
      <c r="E60" s="194"/>
      <c r="F60" s="194"/>
      <c r="G60" s="12">
        <v>53</v>
      </c>
      <c r="H60" s="82">
        <f>SUM(H61:H69)</f>
        <v>81000</v>
      </c>
      <c r="I60" s="82">
        <f>SUM(I61:I69)</f>
        <v>41498</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81000</v>
      </c>
      <c r="I68" s="18">
        <v>41498</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4350453</v>
      </c>
      <c r="I70" s="18">
        <v>2320588</v>
      </c>
    </row>
    <row r="71" spans="1:9" ht="12.75" customHeight="1" x14ac:dyDescent="0.2">
      <c r="A71" s="191" t="s">
        <v>58</v>
      </c>
      <c r="B71" s="191"/>
      <c r="C71" s="191"/>
      <c r="D71" s="191"/>
      <c r="E71" s="191"/>
      <c r="F71" s="191"/>
      <c r="G71" s="11">
        <v>64</v>
      </c>
      <c r="H71" s="18">
        <v>639720</v>
      </c>
      <c r="I71" s="18">
        <v>696663</v>
      </c>
    </row>
    <row r="72" spans="1:9" ht="12.75" customHeight="1" x14ac:dyDescent="0.2">
      <c r="A72" s="192" t="s">
        <v>304</v>
      </c>
      <c r="B72" s="192"/>
      <c r="C72" s="192"/>
      <c r="D72" s="192"/>
      <c r="E72" s="192"/>
      <c r="F72" s="192"/>
      <c r="G72" s="12">
        <v>65</v>
      </c>
      <c r="H72" s="82">
        <f>H8+H9+H44+H71</f>
        <v>166532581</v>
      </c>
      <c r="I72" s="82">
        <f>I8+I9+I44+I71</f>
        <v>172918452</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87800755</v>
      </c>
      <c r="I75" s="83">
        <f>I76+I77+I78+I84+I85+I91+I94+I97</f>
        <v>88628246</v>
      </c>
    </row>
    <row r="76" spans="1:9" ht="12.75" customHeight="1" x14ac:dyDescent="0.2">
      <c r="A76" s="190" t="s">
        <v>61</v>
      </c>
      <c r="B76" s="190"/>
      <c r="C76" s="190"/>
      <c r="D76" s="190"/>
      <c r="E76" s="190"/>
      <c r="F76" s="190"/>
      <c r="G76" s="11">
        <v>68</v>
      </c>
      <c r="H76" s="18">
        <v>34010262</v>
      </c>
      <c r="I76" s="18">
        <v>34010262</v>
      </c>
    </row>
    <row r="77" spans="1:9" ht="12.75" customHeight="1" x14ac:dyDescent="0.2">
      <c r="A77" s="190" t="s">
        <v>62</v>
      </c>
      <c r="B77" s="190"/>
      <c r="C77" s="190"/>
      <c r="D77" s="190"/>
      <c r="E77" s="190"/>
      <c r="F77" s="190"/>
      <c r="G77" s="11">
        <v>69</v>
      </c>
      <c r="H77" s="18">
        <v>45066335</v>
      </c>
      <c r="I77" s="18">
        <v>45066335</v>
      </c>
    </row>
    <row r="78" spans="1:9" ht="12.75" customHeight="1" x14ac:dyDescent="0.2">
      <c r="A78" s="194" t="s">
        <v>63</v>
      </c>
      <c r="B78" s="194"/>
      <c r="C78" s="194"/>
      <c r="D78" s="194"/>
      <c r="E78" s="194"/>
      <c r="F78" s="194"/>
      <c r="G78" s="12">
        <v>70</v>
      </c>
      <c r="H78" s="83">
        <f>SUM(H79:H83)</f>
        <v>1437208</v>
      </c>
      <c r="I78" s="83">
        <f>SUM(I79:I83)</f>
        <v>1666802</v>
      </c>
    </row>
    <row r="79" spans="1:9" ht="12.75" customHeight="1" x14ac:dyDescent="0.2">
      <c r="A79" s="190" t="s">
        <v>64</v>
      </c>
      <c r="B79" s="190"/>
      <c r="C79" s="190"/>
      <c r="D79" s="190"/>
      <c r="E79" s="190"/>
      <c r="F79" s="190"/>
      <c r="G79" s="11">
        <v>71</v>
      </c>
      <c r="H79" s="18">
        <v>724864</v>
      </c>
      <c r="I79" s="18">
        <v>954458</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v>712344</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1812221</v>
      </c>
      <c r="I91" s="82">
        <f>I92-I93</f>
        <v>3133092</v>
      </c>
    </row>
    <row r="92" spans="1:9" ht="12.75" customHeight="1" x14ac:dyDescent="0.2">
      <c r="A92" s="190" t="s">
        <v>72</v>
      </c>
      <c r="B92" s="190"/>
      <c r="C92" s="190"/>
      <c r="D92" s="190"/>
      <c r="E92" s="190"/>
      <c r="F92" s="190"/>
      <c r="G92" s="11">
        <v>84</v>
      </c>
      <c r="H92" s="18">
        <v>2029640</v>
      </c>
      <c r="I92" s="18">
        <v>4177931</v>
      </c>
    </row>
    <row r="93" spans="1:9" ht="12.75" customHeight="1" x14ac:dyDescent="0.2">
      <c r="A93" s="190" t="s">
        <v>73</v>
      </c>
      <c r="B93" s="190"/>
      <c r="C93" s="190"/>
      <c r="D93" s="190"/>
      <c r="E93" s="190"/>
      <c r="F93" s="190"/>
      <c r="G93" s="11">
        <v>85</v>
      </c>
      <c r="H93" s="18">
        <v>217419</v>
      </c>
      <c r="I93" s="18">
        <v>1044839</v>
      </c>
    </row>
    <row r="94" spans="1:9" ht="12.75" customHeight="1" x14ac:dyDescent="0.2">
      <c r="A94" s="194" t="s">
        <v>351</v>
      </c>
      <c r="B94" s="194"/>
      <c r="C94" s="194"/>
      <c r="D94" s="194"/>
      <c r="E94" s="194"/>
      <c r="F94" s="194"/>
      <c r="G94" s="12">
        <v>86</v>
      </c>
      <c r="H94" s="82">
        <f>H95-H96</f>
        <v>5474729</v>
      </c>
      <c r="I94" s="82">
        <f>I95-I96</f>
        <v>4751755</v>
      </c>
    </row>
    <row r="95" spans="1:9" ht="12.75" customHeight="1" x14ac:dyDescent="0.2">
      <c r="A95" s="190" t="s">
        <v>74</v>
      </c>
      <c r="B95" s="190"/>
      <c r="C95" s="190"/>
      <c r="D95" s="190"/>
      <c r="E95" s="190"/>
      <c r="F95" s="190"/>
      <c r="G95" s="11">
        <v>87</v>
      </c>
      <c r="H95" s="18">
        <v>5474729</v>
      </c>
      <c r="I95" s="18">
        <v>4751755</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22792</v>
      </c>
      <c r="I98" s="82">
        <f>SUM(I99:I104)</f>
        <v>22792</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22792</v>
      </c>
      <c r="I104" s="18">
        <v>22792</v>
      </c>
    </row>
    <row r="105" spans="1:9" ht="12.75" customHeight="1" x14ac:dyDescent="0.2">
      <c r="A105" s="192" t="s">
        <v>354</v>
      </c>
      <c r="B105" s="192"/>
      <c r="C105" s="192"/>
      <c r="D105" s="192"/>
      <c r="E105" s="192"/>
      <c r="F105" s="192"/>
      <c r="G105" s="12">
        <v>97</v>
      </c>
      <c r="H105" s="82">
        <f>SUM(H106:H116)</f>
        <v>54193892</v>
      </c>
      <c r="I105" s="82">
        <f>SUM(I106:I116)</f>
        <v>70923217</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45455311</v>
      </c>
      <c r="I111" s="18">
        <v>62720131</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715067</v>
      </c>
      <c r="I115" s="18">
        <v>765490</v>
      </c>
    </row>
    <row r="116" spans="1:9" ht="12.75" customHeight="1" x14ac:dyDescent="0.2">
      <c r="A116" s="190" t="s">
        <v>93</v>
      </c>
      <c r="B116" s="190"/>
      <c r="C116" s="190"/>
      <c r="D116" s="190"/>
      <c r="E116" s="190"/>
      <c r="F116" s="190"/>
      <c r="G116" s="11">
        <v>108</v>
      </c>
      <c r="H116" s="18">
        <v>8023514</v>
      </c>
      <c r="I116" s="18">
        <v>7437596</v>
      </c>
    </row>
    <row r="117" spans="1:9" ht="12.75" customHeight="1" x14ac:dyDescent="0.2">
      <c r="A117" s="192" t="s">
        <v>355</v>
      </c>
      <c r="B117" s="192"/>
      <c r="C117" s="192"/>
      <c r="D117" s="192"/>
      <c r="E117" s="192"/>
      <c r="F117" s="192"/>
      <c r="G117" s="12">
        <v>109</v>
      </c>
      <c r="H117" s="82">
        <f>SUM(H118:H131)</f>
        <v>24411102</v>
      </c>
      <c r="I117" s="82">
        <f>SUM(I118:I131)</f>
        <v>13275375</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10225098</v>
      </c>
      <c r="I123" s="18">
        <v>10358807</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13351610</v>
      </c>
      <c r="I125" s="18">
        <v>858179</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23491</v>
      </c>
      <c r="I127" s="18">
        <v>23386</v>
      </c>
    </row>
    <row r="128" spans="1:9" x14ac:dyDescent="0.2">
      <c r="A128" s="190" t="s">
        <v>95</v>
      </c>
      <c r="B128" s="190"/>
      <c r="C128" s="190"/>
      <c r="D128" s="190"/>
      <c r="E128" s="190"/>
      <c r="F128" s="190"/>
      <c r="G128" s="11">
        <v>120</v>
      </c>
      <c r="H128" s="18">
        <v>748798</v>
      </c>
      <c r="I128" s="18">
        <v>1717600</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62105</v>
      </c>
      <c r="I131" s="18">
        <v>317403</v>
      </c>
    </row>
    <row r="132" spans="1:9" ht="22.15" customHeight="1" x14ac:dyDescent="0.2">
      <c r="A132" s="191" t="s">
        <v>99</v>
      </c>
      <c r="B132" s="191"/>
      <c r="C132" s="191"/>
      <c r="D132" s="191"/>
      <c r="E132" s="191"/>
      <c r="F132" s="191"/>
      <c r="G132" s="11">
        <v>124</v>
      </c>
      <c r="H132" s="18">
        <v>104040</v>
      </c>
      <c r="I132" s="18">
        <v>68822</v>
      </c>
    </row>
    <row r="133" spans="1:9" ht="12.75" customHeight="1" x14ac:dyDescent="0.2">
      <c r="A133" s="192" t="s">
        <v>356</v>
      </c>
      <c r="B133" s="192"/>
      <c r="C133" s="192"/>
      <c r="D133" s="192"/>
      <c r="E133" s="192"/>
      <c r="F133" s="192"/>
      <c r="G133" s="12">
        <v>125</v>
      </c>
      <c r="H133" s="82">
        <f>H75+H98+H105+H117+H132</f>
        <v>166532581</v>
      </c>
      <c r="I133" s="82">
        <f>I75+I98+I105+I117+I132</f>
        <v>172918452</v>
      </c>
    </row>
    <row r="134" spans="1:9" x14ac:dyDescent="0.2">
      <c r="A134" s="191" t="s">
        <v>100</v>
      </c>
      <c r="B134" s="191"/>
      <c r="C134" s="191"/>
      <c r="D134" s="191"/>
      <c r="E134" s="191"/>
      <c r="F134" s="191"/>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21" zoomScale="115" zoomScaleNormal="115" zoomScaleSheetLayoutView="115" workbookViewId="0">
      <selection activeCell="K58" sqref="K5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477</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474</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12698720</v>
      </c>
      <c r="I8" s="48">
        <f>SUM(I9:I13)</f>
        <v>3357417</v>
      </c>
      <c r="J8" s="48">
        <f>SUM(J9:J13)</f>
        <v>15535974</v>
      </c>
      <c r="K8" s="48">
        <f>SUM(K9:K13)</f>
        <v>4255215</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12693619</v>
      </c>
      <c r="I10" s="49">
        <v>3357133</v>
      </c>
      <c r="J10" s="49">
        <v>15380940</v>
      </c>
      <c r="K10" s="49">
        <v>4254925</v>
      </c>
    </row>
    <row r="11" spans="1:11" ht="12.75" customHeight="1" x14ac:dyDescent="0.2">
      <c r="A11" s="190" t="s">
        <v>117</v>
      </c>
      <c r="B11" s="190"/>
      <c r="C11" s="190"/>
      <c r="D11" s="190"/>
      <c r="E11" s="190"/>
      <c r="F11" s="190"/>
      <c r="G11" s="11">
        <v>4</v>
      </c>
      <c r="H11" s="49">
        <v>865</v>
      </c>
      <c r="I11" s="49">
        <v>284</v>
      </c>
      <c r="J11" s="49">
        <v>873</v>
      </c>
      <c r="K11" s="49">
        <v>290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4236</v>
      </c>
      <c r="I13" s="49">
        <v>0</v>
      </c>
      <c r="J13" s="49">
        <v>154161</v>
      </c>
      <c r="K13" s="49">
        <v>0</v>
      </c>
    </row>
    <row r="14" spans="1:11" ht="12.75" customHeight="1" x14ac:dyDescent="0.2">
      <c r="A14" s="221" t="s">
        <v>358</v>
      </c>
      <c r="B14" s="221"/>
      <c r="C14" s="221"/>
      <c r="D14" s="221"/>
      <c r="E14" s="221"/>
      <c r="F14" s="221"/>
      <c r="G14" s="12">
        <v>7</v>
      </c>
      <c r="H14" s="48">
        <f>H15+H16+H20+H24+H25+H26+H29+H36</f>
        <v>10572005</v>
      </c>
      <c r="I14" s="48">
        <f>I15+I16+I20+I24+I25+I26+I29+I36</f>
        <v>3444332</v>
      </c>
      <c r="J14" s="48">
        <f>J15+J16+J20+J24+J25+J26+J29+J36</f>
        <v>10132963</v>
      </c>
      <c r="K14" s="48">
        <f>K15+K16+K20+K24+K25+K26+K29+K36</f>
        <v>3361295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3396325</v>
      </c>
      <c r="I16" s="48">
        <f>SUM(I17:I19)</f>
        <v>952840</v>
      </c>
      <c r="J16" s="48">
        <f>SUM(J17:J19)</f>
        <v>2907244</v>
      </c>
      <c r="K16" s="48">
        <f>SUM(K17:K19)</f>
        <v>958969</v>
      </c>
    </row>
    <row r="17" spans="1:11" ht="12.75" customHeight="1" x14ac:dyDescent="0.2">
      <c r="A17" s="224" t="s">
        <v>120</v>
      </c>
      <c r="B17" s="224"/>
      <c r="C17" s="224"/>
      <c r="D17" s="224"/>
      <c r="E17" s="224"/>
      <c r="F17" s="224"/>
      <c r="G17" s="11">
        <v>10</v>
      </c>
      <c r="H17" s="49">
        <v>7206</v>
      </c>
      <c r="I17" s="49">
        <v>3413</v>
      </c>
      <c r="J17" s="49">
        <v>25394</v>
      </c>
      <c r="K17" s="49">
        <v>15703</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3389119</v>
      </c>
      <c r="I19" s="49">
        <v>949427</v>
      </c>
      <c r="J19" s="49">
        <v>2881850</v>
      </c>
      <c r="K19" s="49">
        <v>943266</v>
      </c>
    </row>
    <row r="20" spans="1:11" ht="12.75" customHeight="1" x14ac:dyDescent="0.2">
      <c r="A20" s="194" t="s">
        <v>439</v>
      </c>
      <c r="B20" s="194"/>
      <c r="C20" s="194"/>
      <c r="D20" s="194"/>
      <c r="E20" s="194"/>
      <c r="F20" s="194"/>
      <c r="G20" s="12">
        <v>13</v>
      </c>
      <c r="H20" s="48">
        <f>SUM(H21:H23)</f>
        <v>338156</v>
      </c>
      <c r="I20" s="48">
        <f>SUM(I21:I23)</f>
        <v>115927</v>
      </c>
      <c r="J20" s="48">
        <f>SUM(J21:J23)</f>
        <v>373137</v>
      </c>
      <c r="K20" s="48">
        <f>SUM(K21:K23)</f>
        <v>124378</v>
      </c>
    </row>
    <row r="21" spans="1:11" ht="12.75" customHeight="1" x14ac:dyDescent="0.2">
      <c r="A21" s="224" t="s">
        <v>105</v>
      </c>
      <c r="B21" s="224"/>
      <c r="C21" s="224"/>
      <c r="D21" s="224"/>
      <c r="E21" s="224"/>
      <c r="F21" s="224"/>
      <c r="G21" s="11">
        <v>14</v>
      </c>
      <c r="H21" s="49">
        <v>191202</v>
      </c>
      <c r="I21" s="49">
        <v>65331</v>
      </c>
      <c r="J21" s="49">
        <v>211712</v>
      </c>
      <c r="K21" s="49">
        <v>70570</v>
      </c>
    </row>
    <row r="22" spans="1:11" ht="12.75" customHeight="1" x14ac:dyDescent="0.2">
      <c r="A22" s="224" t="s">
        <v>106</v>
      </c>
      <c r="B22" s="224"/>
      <c r="C22" s="224"/>
      <c r="D22" s="224"/>
      <c r="E22" s="224"/>
      <c r="F22" s="224"/>
      <c r="G22" s="11">
        <v>15</v>
      </c>
      <c r="H22" s="49">
        <v>99062</v>
      </c>
      <c r="I22" s="49">
        <v>34177</v>
      </c>
      <c r="J22" s="49">
        <v>108577</v>
      </c>
      <c r="K22" s="49">
        <v>36192</v>
      </c>
    </row>
    <row r="23" spans="1:11" ht="12.75" customHeight="1" x14ac:dyDescent="0.2">
      <c r="A23" s="224" t="s">
        <v>107</v>
      </c>
      <c r="B23" s="224"/>
      <c r="C23" s="224"/>
      <c r="D23" s="224"/>
      <c r="E23" s="224"/>
      <c r="F23" s="224"/>
      <c r="G23" s="11">
        <v>16</v>
      </c>
      <c r="H23" s="49">
        <v>47892</v>
      </c>
      <c r="I23" s="49">
        <v>16419</v>
      </c>
      <c r="J23" s="49">
        <v>52848</v>
      </c>
      <c r="K23" s="49">
        <v>17616</v>
      </c>
    </row>
    <row r="24" spans="1:11" ht="12.75" customHeight="1" x14ac:dyDescent="0.2">
      <c r="A24" s="190" t="s">
        <v>108</v>
      </c>
      <c r="B24" s="190"/>
      <c r="C24" s="190"/>
      <c r="D24" s="190"/>
      <c r="E24" s="190"/>
      <c r="F24" s="190"/>
      <c r="G24" s="11">
        <v>17</v>
      </c>
      <c r="H24" s="49">
        <v>6323890</v>
      </c>
      <c r="I24" s="49">
        <v>2114444</v>
      </c>
      <c r="J24" s="49">
        <v>6340420</v>
      </c>
      <c r="K24" s="49">
        <v>2111796</v>
      </c>
    </row>
    <row r="25" spans="1:11" ht="12.75" customHeight="1" x14ac:dyDescent="0.2">
      <c r="A25" s="190" t="s">
        <v>109</v>
      </c>
      <c r="B25" s="190"/>
      <c r="C25" s="190"/>
      <c r="D25" s="190"/>
      <c r="E25" s="190"/>
      <c r="F25" s="190"/>
      <c r="G25" s="11">
        <v>18</v>
      </c>
      <c r="H25" s="49">
        <v>506757</v>
      </c>
      <c r="I25" s="49">
        <v>260150</v>
      </c>
      <c r="J25" s="49">
        <v>496009</v>
      </c>
      <c r="K25" s="49">
        <v>157750</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6877</v>
      </c>
      <c r="I36" s="49">
        <v>971</v>
      </c>
      <c r="J36" s="49">
        <v>16153</v>
      </c>
      <c r="K36" s="49">
        <v>8402</v>
      </c>
    </row>
    <row r="37" spans="1:11" ht="12.75" customHeight="1" x14ac:dyDescent="0.2">
      <c r="A37" s="221" t="s">
        <v>359</v>
      </c>
      <c r="B37" s="221"/>
      <c r="C37" s="221"/>
      <c r="D37" s="221"/>
      <c r="E37" s="221"/>
      <c r="F37" s="221"/>
      <c r="G37" s="12">
        <v>30</v>
      </c>
      <c r="H37" s="48">
        <f>SUM(H38:H47)</f>
        <v>5490</v>
      </c>
      <c r="I37" s="48">
        <f>SUM(I38:I47)</f>
        <v>804588</v>
      </c>
      <c r="J37" s="48">
        <f>SUM(J38:J47)</f>
        <v>3463</v>
      </c>
      <c r="K37" s="48">
        <f>SUM(K38:K47)</f>
        <v>439321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5490</v>
      </c>
      <c r="I44" s="49">
        <v>3849</v>
      </c>
      <c r="J44" s="49">
        <v>3433</v>
      </c>
      <c r="K44" s="49">
        <v>1341</v>
      </c>
    </row>
    <row r="45" spans="1:11" ht="12.75" customHeight="1" x14ac:dyDescent="0.2">
      <c r="A45" s="190" t="s">
        <v>138</v>
      </c>
      <c r="B45" s="190"/>
      <c r="C45" s="190"/>
      <c r="D45" s="190"/>
      <c r="E45" s="190"/>
      <c r="F45" s="190"/>
      <c r="G45" s="11">
        <v>38</v>
      </c>
      <c r="H45" s="49">
        <v>0</v>
      </c>
      <c r="I45" s="49">
        <v>0</v>
      </c>
      <c r="J45" s="49">
        <v>30</v>
      </c>
      <c r="K45" s="49">
        <v>0</v>
      </c>
    </row>
    <row r="46" spans="1:11" ht="12.75" customHeight="1" x14ac:dyDescent="0.2">
      <c r="A46" s="190" t="s">
        <v>139</v>
      </c>
      <c r="B46" s="190"/>
      <c r="C46" s="190"/>
      <c r="D46" s="190"/>
      <c r="E46" s="190"/>
      <c r="F46" s="190"/>
      <c r="G46" s="11">
        <v>39</v>
      </c>
      <c r="H46" s="49">
        <v>0</v>
      </c>
      <c r="I46" s="49">
        <v>800739</v>
      </c>
      <c r="J46" s="49">
        <v>0</v>
      </c>
      <c r="K46" s="49">
        <v>437980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4673022</v>
      </c>
      <c r="I48" s="48">
        <f>SUM(I49:I55)</f>
        <v>257331</v>
      </c>
      <c r="J48" s="48">
        <f>SUM(J49:J55)</f>
        <v>813792</v>
      </c>
      <c r="K48" s="48">
        <f>SUM(K49:K55)</f>
        <v>215597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884462</v>
      </c>
      <c r="I51" s="49">
        <v>257314</v>
      </c>
      <c r="J51" s="49">
        <v>751653</v>
      </c>
      <c r="K51" s="49">
        <v>215595</v>
      </c>
    </row>
    <row r="52" spans="1:11" ht="12.75" customHeight="1" x14ac:dyDescent="0.2">
      <c r="A52" s="214" t="s">
        <v>144</v>
      </c>
      <c r="B52" s="214"/>
      <c r="C52" s="214"/>
      <c r="D52" s="214"/>
      <c r="E52" s="214"/>
      <c r="F52" s="214"/>
      <c r="G52" s="11">
        <v>45</v>
      </c>
      <c r="H52" s="49">
        <v>33</v>
      </c>
      <c r="I52" s="49">
        <v>17</v>
      </c>
      <c r="J52" s="49">
        <v>58</v>
      </c>
      <c r="K52" s="49">
        <v>2</v>
      </c>
    </row>
    <row r="53" spans="1:11" ht="12.75" customHeight="1" x14ac:dyDescent="0.2">
      <c r="A53" s="214" t="s">
        <v>145</v>
      </c>
      <c r="B53" s="214"/>
      <c r="C53" s="214"/>
      <c r="D53" s="214"/>
      <c r="E53" s="214"/>
      <c r="F53" s="214"/>
      <c r="G53" s="11">
        <v>46</v>
      </c>
      <c r="H53" s="49">
        <v>3788527</v>
      </c>
      <c r="I53" s="49">
        <v>0</v>
      </c>
      <c r="J53" s="49">
        <v>62081</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2740585</v>
      </c>
      <c r="I57" s="49">
        <v>421181</v>
      </c>
      <c r="J57" s="49">
        <v>1031765</v>
      </c>
      <c r="K57" s="49">
        <v>574962</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15444795</v>
      </c>
      <c r="I60" s="48">
        <f t="shared" ref="I60:K60" si="0">I8+I37+I56+I57</f>
        <v>4583186</v>
      </c>
      <c r="J60" s="48">
        <f t="shared" si="0"/>
        <v>16571202</v>
      </c>
      <c r="K60" s="48">
        <f t="shared" si="0"/>
        <v>5269498</v>
      </c>
    </row>
    <row r="61" spans="1:11" ht="12.75" customHeight="1" x14ac:dyDescent="0.2">
      <c r="A61" s="221" t="s">
        <v>362</v>
      </c>
      <c r="B61" s="221"/>
      <c r="C61" s="221"/>
      <c r="D61" s="221"/>
      <c r="E61" s="221"/>
      <c r="F61" s="221"/>
      <c r="G61" s="12">
        <v>54</v>
      </c>
      <c r="H61" s="48">
        <f>H14+H48+H58+H59</f>
        <v>15245027</v>
      </c>
      <c r="I61" s="48">
        <f t="shared" ref="I61:K61" si="1">I14+I48+I58+I59</f>
        <v>3701663</v>
      </c>
      <c r="J61" s="48">
        <f t="shared" si="1"/>
        <v>10946755</v>
      </c>
      <c r="K61" s="48">
        <f t="shared" si="1"/>
        <v>3576892</v>
      </c>
    </row>
    <row r="62" spans="1:11" ht="12.75" customHeight="1" x14ac:dyDescent="0.2">
      <c r="A62" s="221" t="s">
        <v>363</v>
      </c>
      <c r="B62" s="221"/>
      <c r="C62" s="221"/>
      <c r="D62" s="221"/>
      <c r="E62" s="221"/>
      <c r="F62" s="221"/>
      <c r="G62" s="12">
        <v>55</v>
      </c>
      <c r="H62" s="48">
        <f>H60-H61</f>
        <v>199768</v>
      </c>
      <c r="I62" s="48">
        <f t="shared" ref="I62:K62" si="2">I60-I61</f>
        <v>881523</v>
      </c>
      <c r="J62" s="48">
        <f t="shared" si="2"/>
        <v>5624447</v>
      </c>
      <c r="K62" s="48">
        <f t="shared" si="2"/>
        <v>1692606</v>
      </c>
    </row>
    <row r="63" spans="1:11" ht="12.75" customHeight="1" x14ac:dyDescent="0.2">
      <c r="A63" s="222" t="s">
        <v>364</v>
      </c>
      <c r="B63" s="222"/>
      <c r="C63" s="222"/>
      <c r="D63" s="222"/>
      <c r="E63" s="222"/>
      <c r="F63" s="222"/>
      <c r="G63" s="12">
        <v>56</v>
      </c>
      <c r="H63" s="48">
        <f>+IF((H60-H61)&gt;0,(H60-H61),0)</f>
        <v>199768</v>
      </c>
      <c r="I63" s="48">
        <f t="shared" ref="I63:K63" si="3">+IF((I60-I61)&gt;0,(I60-I61),0)</f>
        <v>881523</v>
      </c>
      <c r="J63" s="48">
        <f t="shared" si="3"/>
        <v>5624447</v>
      </c>
      <c r="K63" s="48">
        <f t="shared" si="3"/>
        <v>1692606</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-266282</v>
      </c>
      <c r="I65" s="49">
        <v>157807</v>
      </c>
      <c r="J65" s="49">
        <v>872692</v>
      </c>
      <c r="K65" s="49">
        <v>133325</v>
      </c>
    </row>
    <row r="66" spans="1:11" ht="12.75" customHeight="1" x14ac:dyDescent="0.2">
      <c r="A66" s="221" t="s">
        <v>366</v>
      </c>
      <c r="B66" s="221"/>
      <c r="C66" s="221"/>
      <c r="D66" s="221"/>
      <c r="E66" s="221"/>
      <c r="F66" s="221"/>
      <c r="G66" s="12">
        <v>59</v>
      </c>
      <c r="H66" s="48">
        <f>H62-H65</f>
        <v>466050</v>
      </c>
      <c r="I66" s="48">
        <f t="shared" ref="I66:K66" si="5">I62-I65</f>
        <v>723716</v>
      </c>
      <c r="J66" s="48">
        <f t="shared" si="5"/>
        <v>4751755</v>
      </c>
      <c r="K66" s="48">
        <f t="shared" si="5"/>
        <v>1559281</v>
      </c>
    </row>
    <row r="67" spans="1:11" ht="12.75" customHeight="1" x14ac:dyDescent="0.2">
      <c r="A67" s="222" t="s">
        <v>367</v>
      </c>
      <c r="B67" s="222"/>
      <c r="C67" s="222"/>
      <c r="D67" s="222"/>
      <c r="E67" s="222"/>
      <c r="F67" s="222"/>
      <c r="G67" s="12">
        <v>60</v>
      </c>
      <c r="H67" s="48">
        <f>+IF((H62-H65)&gt;0,(H62-H65),0)</f>
        <v>466050</v>
      </c>
      <c r="I67" s="48">
        <f t="shared" ref="I67:K67" si="6">+IF((I62-I65)&gt;0,(I62-I65),0)</f>
        <v>723716</v>
      </c>
      <c r="J67" s="48">
        <f t="shared" si="6"/>
        <v>4751755</v>
      </c>
      <c r="K67" s="48">
        <f t="shared" si="6"/>
        <v>1559281</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f t="shared" ref="H86:H87" si="8">H87+H88</f>
        <v>0</v>
      </c>
      <c r="I86" s="52">
        <f t="shared" ref="I86:I87" si="9">I87+I88</f>
        <v>0</v>
      </c>
      <c r="J86" s="52">
        <f t="shared" ref="J86:J87" si="10">J87+J88</f>
        <v>0</v>
      </c>
      <c r="K86" s="52">
        <v>0</v>
      </c>
    </row>
    <row r="87" spans="1:11" ht="12.75" customHeight="1" x14ac:dyDescent="0.2">
      <c r="A87" s="211" t="s">
        <v>158</v>
      </c>
      <c r="B87" s="211"/>
      <c r="C87" s="211"/>
      <c r="D87" s="211"/>
      <c r="E87" s="211"/>
      <c r="F87" s="211"/>
      <c r="G87" s="11">
        <v>77</v>
      </c>
      <c r="H87" s="52">
        <f t="shared" si="8"/>
        <v>0</v>
      </c>
      <c r="I87" s="52">
        <f t="shared" si="9"/>
        <v>0</v>
      </c>
      <c r="J87" s="52">
        <f t="shared" si="10"/>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1">J91+J98</f>
        <v>0</v>
      </c>
      <c r="K90" s="69">
        <f t="shared" si="11"/>
        <v>0</v>
      </c>
    </row>
    <row r="91" spans="1:11" ht="24" customHeight="1" x14ac:dyDescent="0.2">
      <c r="A91" s="212" t="s">
        <v>442</v>
      </c>
      <c r="B91" s="212"/>
      <c r="C91" s="212"/>
      <c r="D91" s="212"/>
      <c r="E91" s="212"/>
      <c r="F91" s="212"/>
      <c r="G91" s="12">
        <v>80</v>
      </c>
      <c r="H91" s="69">
        <f>SUM(H92:H96)</f>
        <v>0</v>
      </c>
      <c r="I91" s="69">
        <f>SUM(I92:I96)</f>
        <v>0</v>
      </c>
      <c r="J91" s="69">
        <f t="shared" ref="J91:K91" si="12">SUM(J92:J96)</f>
        <v>0</v>
      </c>
      <c r="K91" s="69">
        <f t="shared" si="12"/>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3">SUM(J99:J106)</f>
        <v>0</v>
      </c>
      <c r="K98" s="69">
        <f t="shared" si="13"/>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4">J91+J98-J107-J97</f>
        <v>0</v>
      </c>
      <c r="K108" s="69">
        <f t="shared" si="14"/>
        <v>0</v>
      </c>
    </row>
    <row r="109" spans="1:11" ht="12.75" customHeight="1" x14ac:dyDescent="0.2">
      <c r="A109" s="192" t="s">
        <v>391</v>
      </c>
      <c r="B109" s="192"/>
      <c r="C109" s="192"/>
      <c r="D109" s="192"/>
      <c r="E109" s="192"/>
      <c r="F109" s="192"/>
      <c r="G109" s="12">
        <v>98</v>
      </c>
      <c r="H109" s="51">
        <f>H89+H108</f>
        <v>0</v>
      </c>
      <c r="I109" s="51">
        <f>I89+I108</f>
        <v>0</v>
      </c>
      <c r="J109" s="51">
        <f t="shared" ref="J109:K109" si="15">J89+J108</f>
        <v>0</v>
      </c>
      <c r="K109" s="51">
        <f t="shared" si="15"/>
        <v>0</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48" sqref="I4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478</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473</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199768</v>
      </c>
      <c r="I8" s="64">
        <f>+RDG!J62</f>
        <v>5624447</v>
      </c>
    </row>
    <row r="9" spans="1:9" ht="12.75" customHeight="1" x14ac:dyDescent="0.2">
      <c r="A9" s="245" t="s">
        <v>171</v>
      </c>
      <c r="B9" s="245"/>
      <c r="C9" s="245"/>
      <c r="D9" s="245"/>
      <c r="E9" s="245"/>
      <c r="F9" s="245"/>
      <c r="G9" s="65">
        <v>2</v>
      </c>
      <c r="H9" s="66">
        <f>H10+H11+H12+H13+H14+H15+H16+H17</f>
        <v>10112417</v>
      </c>
      <c r="I9" s="66">
        <f>I10+I11+I12+I13+I14+I15+I16+I17</f>
        <v>6402501</v>
      </c>
    </row>
    <row r="10" spans="1:9" ht="12.75" customHeight="1" x14ac:dyDescent="0.2">
      <c r="A10" s="224" t="s">
        <v>172</v>
      </c>
      <c r="B10" s="224"/>
      <c r="C10" s="224"/>
      <c r="D10" s="224"/>
      <c r="E10" s="224"/>
      <c r="F10" s="224"/>
      <c r="G10" s="63">
        <v>3</v>
      </c>
      <c r="H10" s="64">
        <v>6323890</v>
      </c>
      <c r="I10" s="64">
        <f>+RDG!J24</f>
        <v>6340420</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3788527</v>
      </c>
      <c r="I17" s="64">
        <f>718473-656392</f>
        <v>62081</v>
      </c>
    </row>
    <row r="18" spans="1:9" ht="28.15" customHeight="1" x14ac:dyDescent="0.2">
      <c r="A18" s="241" t="s">
        <v>306</v>
      </c>
      <c r="B18" s="241"/>
      <c r="C18" s="241"/>
      <c r="D18" s="241"/>
      <c r="E18" s="241"/>
      <c r="F18" s="241"/>
      <c r="G18" s="65">
        <v>11</v>
      </c>
      <c r="H18" s="66">
        <f>H8+H9</f>
        <v>10312185</v>
      </c>
      <c r="I18" s="66">
        <f>I8+I9</f>
        <v>12026948</v>
      </c>
    </row>
    <row r="19" spans="1:9" ht="12.75" customHeight="1" x14ac:dyDescent="0.2">
      <c r="A19" s="245" t="s">
        <v>180</v>
      </c>
      <c r="B19" s="245"/>
      <c r="C19" s="245"/>
      <c r="D19" s="245"/>
      <c r="E19" s="245"/>
      <c r="F19" s="245"/>
      <c r="G19" s="65">
        <v>12</v>
      </c>
      <c r="H19" s="66">
        <f>H20+H21+H22+H23</f>
        <v>-8513396</v>
      </c>
      <c r="I19" s="66">
        <f>I20+I21+I22+I23</f>
        <v>-15963418</v>
      </c>
    </row>
    <row r="20" spans="1:9" ht="12.75" customHeight="1" x14ac:dyDescent="0.2">
      <c r="A20" s="224" t="s">
        <v>181</v>
      </c>
      <c r="B20" s="224"/>
      <c r="C20" s="224"/>
      <c r="D20" s="224"/>
      <c r="E20" s="224"/>
      <c r="F20" s="224"/>
      <c r="G20" s="63">
        <v>13</v>
      </c>
      <c r="H20" s="64">
        <v>1370439</v>
      </c>
      <c r="I20" s="64">
        <v>-12008419</v>
      </c>
    </row>
    <row r="21" spans="1:9" ht="12.75" customHeight="1" x14ac:dyDescent="0.2">
      <c r="A21" s="224" t="s">
        <v>182</v>
      </c>
      <c r="B21" s="224"/>
      <c r="C21" s="224"/>
      <c r="D21" s="224"/>
      <c r="E21" s="224"/>
      <c r="F21" s="224"/>
      <c r="G21" s="63">
        <v>14</v>
      </c>
      <c r="H21" s="64">
        <v>-2469495</v>
      </c>
      <c r="I21" s="64">
        <v>647345</v>
      </c>
    </row>
    <row r="22" spans="1:9" ht="12.75" customHeight="1" x14ac:dyDescent="0.2">
      <c r="A22" s="224" t="s">
        <v>183</v>
      </c>
      <c r="B22" s="224"/>
      <c r="C22" s="224"/>
      <c r="D22" s="224"/>
      <c r="E22" s="224"/>
      <c r="F22" s="224"/>
      <c r="G22" s="63">
        <v>15</v>
      </c>
      <c r="H22" s="64">
        <v>0</v>
      </c>
      <c r="I22" s="64">
        <v>0</v>
      </c>
    </row>
    <row r="23" spans="1:9" ht="12.75" customHeight="1" x14ac:dyDescent="0.2">
      <c r="A23" s="224" t="s">
        <v>184</v>
      </c>
      <c r="B23" s="224"/>
      <c r="C23" s="224"/>
      <c r="D23" s="224"/>
      <c r="E23" s="224"/>
      <c r="F23" s="224"/>
      <c r="G23" s="63">
        <v>16</v>
      </c>
      <c r="H23" s="64">
        <v>-7414340</v>
      </c>
      <c r="I23" s="64">
        <v>-4602344</v>
      </c>
    </row>
    <row r="24" spans="1:9" ht="12.75" customHeight="1" x14ac:dyDescent="0.2">
      <c r="A24" s="241" t="s">
        <v>185</v>
      </c>
      <c r="B24" s="241"/>
      <c r="C24" s="241"/>
      <c r="D24" s="241"/>
      <c r="E24" s="241"/>
      <c r="F24" s="241"/>
      <c r="G24" s="65">
        <v>17</v>
      </c>
      <c r="H24" s="66">
        <f>H18+H19</f>
        <v>1798789</v>
      </c>
      <c r="I24" s="66">
        <f>I18+I19</f>
        <v>-3936470</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1798789</v>
      </c>
      <c r="I27" s="66">
        <f>I24+I25+I26</f>
        <v>-3936470</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1950137</v>
      </c>
      <c r="I34" s="67">
        <v>0</v>
      </c>
    </row>
    <row r="35" spans="1:9" ht="26.45" customHeight="1" x14ac:dyDescent="0.2">
      <c r="A35" s="241" t="s">
        <v>196</v>
      </c>
      <c r="B35" s="241"/>
      <c r="C35" s="241"/>
      <c r="D35" s="241"/>
      <c r="E35" s="241"/>
      <c r="F35" s="241"/>
      <c r="G35" s="65">
        <v>27</v>
      </c>
      <c r="H35" s="68">
        <f>H29+H30+H31+H32+H33+H34</f>
        <v>1950137</v>
      </c>
      <c r="I35" s="68">
        <f>I29+I30+I31+I32+I33+I34</f>
        <v>0</v>
      </c>
    </row>
    <row r="36" spans="1:9" ht="22.9" customHeight="1" x14ac:dyDescent="0.2">
      <c r="A36" s="190" t="s">
        <v>197</v>
      </c>
      <c r="B36" s="190"/>
      <c r="C36" s="190"/>
      <c r="D36" s="190"/>
      <c r="E36" s="190"/>
      <c r="F36" s="190"/>
      <c r="G36" s="63">
        <v>28</v>
      </c>
      <c r="H36" s="67">
        <v>-6374928</v>
      </c>
      <c r="I36" s="67">
        <v>-14314793</v>
      </c>
    </row>
    <row r="37" spans="1:9" ht="12.75" customHeight="1" x14ac:dyDescent="0.2">
      <c r="A37" s="190" t="s">
        <v>198</v>
      </c>
      <c r="B37" s="190"/>
      <c r="C37" s="190"/>
      <c r="D37" s="190"/>
      <c r="E37" s="190"/>
      <c r="F37" s="190"/>
      <c r="G37" s="63">
        <v>29</v>
      </c>
      <c r="H37" s="67">
        <v>0</v>
      </c>
      <c r="I37" s="67">
        <v>-1031765</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-6374928</v>
      </c>
      <c r="I41" s="68">
        <f>I36+I37+I38+I39+I40</f>
        <v>-15346558</v>
      </c>
    </row>
    <row r="42" spans="1:9" ht="29.45" customHeight="1" x14ac:dyDescent="0.2">
      <c r="A42" s="242" t="s">
        <v>203</v>
      </c>
      <c r="B42" s="242"/>
      <c r="C42" s="242"/>
      <c r="D42" s="242"/>
      <c r="E42" s="242"/>
      <c r="F42" s="242"/>
      <c r="G42" s="65">
        <v>34</v>
      </c>
      <c r="H42" s="68">
        <f>H35+H41</f>
        <v>-4424791</v>
      </c>
      <c r="I42" s="68">
        <f>I35+I41</f>
        <v>-15346558</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17264820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17264820</v>
      </c>
    </row>
    <row r="49" spans="1:9" ht="24.6" customHeight="1" x14ac:dyDescent="0.2">
      <c r="A49" s="190" t="s">
        <v>305</v>
      </c>
      <c r="B49" s="190"/>
      <c r="C49" s="190"/>
      <c r="D49" s="190"/>
      <c r="E49" s="190"/>
      <c r="F49" s="190"/>
      <c r="G49" s="63">
        <v>40</v>
      </c>
      <c r="H49" s="67">
        <v>-5109395</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-14042</v>
      </c>
      <c r="I53" s="67">
        <v>-11657</v>
      </c>
    </row>
    <row r="54" spans="1:9" ht="30.6" customHeight="1" x14ac:dyDescent="0.2">
      <c r="A54" s="241" t="s">
        <v>214</v>
      </c>
      <c r="B54" s="241"/>
      <c r="C54" s="241"/>
      <c r="D54" s="241"/>
      <c r="E54" s="241"/>
      <c r="F54" s="241"/>
      <c r="G54" s="65">
        <v>45</v>
      </c>
      <c r="H54" s="68">
        <f>H49+H50+H51+H52+H53</f>
        <v>-5123437</v>
      </c>
      <c r="I54" s="68">
        <f>I49+I50+I51+I52+I53</f>
        <v>-11657</v>
      </c>
    </row>
    <row r="55" spans="1:9" ht="29.45" customHeight="1" x14ac:dyDescent="0.2">
      <c r="A55" s="242" t="s">
        <v>215</v>
      </c>
      <c r="B55" s="242"/>
      <c r="C55" s="242"/>
      <c r="D55" s="242"/>
      <c r="E55" s="242"/>
      <c r="F55" s="242"/>
      <c r="G55" s="65">
        <v>46</v>
      </c>
      <c r="H55" s="68">
        <f>H48+H54</f>
        <v>-5123437</v>
      </c>
      <c r="I55" s="68">
        <f>I48+I54</f>
        <v>17253163</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-7749439</v>
      </c>
      <c r="I57" s="68">
        <f>I27+I42+I55+I56</f>
        <v>-2029865</v>
      </c>
    </row>
    <row r="58" spans="1:9" x14ac:dyDescent="0.2">
      <c r="A58" s="244" t="s">
        <v>218</v>
      </c>
      <c r="B58" s="244"/>
      <c r="C58" s="244"/>
      <c r="D58" s="244"/>
      <c r="E58" s="244"/>
      <c r="F58" s="244"/>
      <c r="G58" s="63">
        <v>49</v>
      </c>
      <c r="H58" s="67">
        <v>16155649</v>
      </c>
      <c r="I58" s="67">
        <v>4350453</v>
      </c>
    </row>
    <row r="59" spans="1:9" ht="31.15" customHeight="1" x14ac:dyDescent="0.2">
      <c r="A59" s="242" t="s">
        <v>219</v>
      </c>
      <c r="B59" s="242"/>
      <c r="C59" s="242"/>
      <c r="D59" s="242"/>
      <c r="E59" s="242"/>
      <c r="F59" s="242"/>
      <c r="G59" s="65">
        <v>50</v>
      </c>
      <c r="H59" s="68">
        <f>H57+H58</f>
        <v>8406210</v>
      </c>
      <c r="I59" s="68">
        <f>I57+I58</f>
        <v>2320588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115" zoomScaleNormal="100" zoomScaleSheetLayoutView="115" workbookViewId="0">
      <selection activeCell="A35" sqref="A35:F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469</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474</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topLeftCell="F26" zoomScaleNormal="100" zoomScaleSheetLayoutView="85" workbookViewId="0">
      <selection activeCell="N49" sqref="N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45504</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34722596</v>
      </c>
      <c r="I7" s="33">
        <v>45066336</v>
      </c>
      <c r="J7" s="33">
        <v>326285</v>
      </c>
      <c r="K7" s="33">
        <v>0</v>
      </c>
      <c r="L7" s="33">
        <v>0</v>
      </c>
      <c r="M7" s="33">
        <v>0</v>
      </c>
      <c r="N7" s="33">
        <v>10</v>
      </c>
      <c r="O7" s="33">
        <v>0</v>
      </c>
      <c r="P7" s="33">
        <v>0</v>
      </c>
      <c r="Q7" s="33">
        <v>0</v>
      </c>
      <c r="R7" s="33">
        <v>0</v>
      </c>
      <c r="S7" s="33">
        <v>0</v>
      </c>
      <c r="T7" s="33">
        <v>0</v>
      </c>
      <c r="U7" s="33">
        <v>1161029</v>
      </c>
      <c r="V7" s="33">
        <v>7590203</v>
      </c>
      <c r="W7" s="34">
        <f>H7+I7+J7+K7-L7+M7+N7+O7+P7+Q7+R7+U7+V7+S7+T7</f>
        <v>88866459</v>
      </c>
      <c r="X7" s="33">
        <v>0</v>
      </c>
      <c r="Y7" s="34">
        <f>W7+X7</f>
        <v>88866459</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34722596</v>
      </c>
      <c r="I10" s="34">
        <f t="shared" ref="I10:Y10" si="2">I7+I8+I9</f>
        <v>45066336</v>
      </c>
      <c r="J10" s="34">
        <f t="shared" si="2"/>
        <v>326285</v>
      </c>
      <c r="K10" s="34">
        <f>K7+K8+K9</f>
        <v>0</v>
      </c>
      <c r="L10" s="34">
        <f t="shared" si="2"/>
        <v>0</v>
      </c>
      <c r="M10" s="34">
        <f t="shared" si="2"/>
        <v>0</v>
      </c>
      <c r="N10" s="34">
        <f t="shared" si="2"/>
        <v>10</v>
      </c>
      <c r="O10" s="34">
        <f t="shared" si="2"/>
        <v>0</v>
      </c>
      <c r="P10" s="34">
        <f t="shared" si="2"/>
        <v>0</v>
      </c>
      <c r="Q10" s="34">
        <f t="shared" si="2"/>
        <v>0</v>
      </c>
      <c r="R10" s="34">
        <f t="shared" si="2"/>
        <v>0</v>
      </c>
      <c r="S10" s="34">
        <f t="shared" si="2"/>
        <v>0</v>
      </c>
      <c r="T10" s="34">
        <f t="shared" si="2"/>
        <v>0</v>
      </c>
      <c r="U10" s="34">
        <f t="shared" si="2"/>
        <v>1161029</v>
      </c>
      <c r="V10" s="34">
        <f t="shared" si="2"/>
        <v>7590203</v>
      </c>
      <c r="W10" s="34">
        <f t="shared" si="2"/>
        <v>88866459</v>
      </c>
      <c r="X10" s="34">
        <f t="shared" si="2"/>
        <v>0</v>
      </c>
      <c r="Y10" s="34">
        <f t="shared" si="2"/>
        <v>88866459</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5474729</v>
      </c>
      <c r="W11" s="34">
        <f t="shared" ref="W11:W29" si="3">H11+I11+J11+K11-L11+M11+N11+O11+P11+Q11+R11+U11+V11+S11+T11</f>
        <v>5474729</v>
      </c>
      <c r="X11" s="33">
        <v>0</v>
      </c>
      <c r="Y11" s="34">
        <f t="shared" ref="Y11:Y29" si="4">W11+X11</f>
        <v>5474729</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-712334</v>
      </c>
      <c r="I19" s="33">
        <v>0</v>
      </c>
      <c r="J19" s="33">
        <v>0</v>
      </c>
      <c r="K19" s="33">
        <v>0</v>
      </c>
      <c r="L19" s="33">
        <v>0</v>
      </c>
      <c r="M19" s="33">
        <v>0</v>
      </c>
      <c r="N19" s="33">
        <v>712334</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-6540434</v>
      </c>
      <c r="V26" s="33">
        <v>0</v>
      </c>
      <c r="W26" s="34">
        <f t="shared" si="3"/>
        <v>-6540434</v>
      </c>
      <c r="X26" s="33">
        <v>0</v>
      </c>
      <c r="Y26" s="34">
        <f t="shared" si="4"/>
        <v>-6540434</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398579</v>
      </c>
      <c r="K28" s="33">
        <v>0</v>
      </c>
      <c r="L28" s="33">
        <v>0</v>
      </c>
      <c r="M28" s="33">
        <v>0</v>
      </c>
      <c r="N28" s="33">
        <v>0</v>
      </c>
      <c r="O28" s="33">
        <v>0</v>
      </c>
      <c r="P28" s="33">
        <v>0</v>
      </c>
      <c r="Q28" s="33">
        <v>0</v>
      </c>
      <c r="R28" s="33">
        <v>0</v>
      </c>
      <c r="S28" s="33">
        <v>0</v>
      </c>
      <c r="T28" s="33">
        <v>0</v>
      </c>
      <c r="U28" s="33">
        <v>7191624</v>
      </c>
      <c r="V28" s="33">
        <v>-7590203</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34010262</v>
      </c>
      <c r="I30" s="36">
        <f t="shared" ref="I30:Y30" si="5">SUM(I10:I29)</f>
        <v>45066336</v>
      </c>
      <c r="J30" s="36">
        <f t="shared" si="5"/>
        <v>724864</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1812219</v>
      </c>
      <c r="V30" s="36">
        <f t="shared" si="5"/>
        <v>5474729</v>
      </c>
      <c r="W30" s="36">
        <f t="shared" si="5"/>
        <v>87800754</v>
      </c>
      <c r="X30" s="36">
        <f t="shared" si="5"/>
        <v>0</v>
      </c>
      <c r="Y30" s="36">
        <f t="shared" si="5"/>
        <v>87800754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-712334</v>
      </c>
      <c r="I32" s="34">
        <f t="shared" ref="I32:Y32" si="6">SUM(I12:I20)</f>
        <v>0</v>
      </c>
      <c r="J32" s="34">
        <f t="shared" si="6"/>
        <v>0</v>
      </c>
      <c r="K32" s="34">
        <f t="shared" si="6"/>
        <v>0</v>
      </c>
      <c r="L32" s="34">
        <f t="shared" si="6"/>
        <v>0</v>
      </c>
      <c r="M32" s="34">
        <f t="shared" si="6"/>
        <v>0</v>
      </c>
      <c r="N32" s="34">
        <f t="shared" si="6"/>
        <v>712334</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-712334</v>
      </c>
      <c r="I33" s="34">
        <f t="shared" ref="I33:Y33" si="8">I11+I32</f>
        <v>0</v>
      </c>
      <c r="J33" s="34">
        <f t="shared" si="8"/>
        <v>0</v>
      </c>
      <c r="K33" s="34">
        <f t="shared" si="8"/>
        <v>0</v>
      </c>
      <c r="L33" s="34">
        <f t="shared" si="8"/>
        <v>0</v>
      </c>
      <c r="M33" s="34">
        <f t="shared" si="8"/>
        <v>0</v>
      </c>
      <c r="N33" s="34">
        <f t="shared" si="8"/>
        <v>712334</v>
      </c>
      <c r="O33" s="34">
        <f t="shared" si="8"/>
        <v>0</v>
      </c>
      <c r="P33" s="34">
        <f t="shared" si="8"/>
        <v>0</v>
      </c>
      <c r="Q33" s="34">
        <f t="shared" si="8"/>
        <v>0</v>
      </c>
      <c r="R33" s="34">
        <f t="shared" si="8"/>
        <v>0</v>
      </c>
      <c r="S33" s="34">
        <f t="shared" ref="S33:T33" si="9">S11+S32</f>
        <v>0</v>
      </c>
      <c r="T33" s="34">
        <f t="shared" si="9"/>
        <v>0</v>
      </c>
      <c r="U33" s="34">
        <f t="shared" si="8"/>
        <v>0</v>
      </c>
      <c r="V33" s="34">
        <f t="shared" si="8"/>
        <v>5474729</v>
      </c>
      <c r="W33" s="34">
        <f t="shared" si="8"/>
        <v>5474729</v>
      </c>
      <c r="X33" s="34">
        <f t="shared" si="8"/>
        <v>0</v>
      </c>
      <c r="Y33" s="34">
        <f t="shared" si="8"/>
        <v>5474729</v>
      </c>
    </row>
    <row r="34" spans="1:25" ht="30.75" customHeight="1" x14ac:dyDescent="0.2">
      <c r="A34" s="276" t="s">
        <v>427</v>
      </c>
      <c r="B34" s="276"/>
      <c r="C34" s="276"/>
      <c r="D34" s="276"/>
      <c r="E34" s="276"/>
      <c r="F34" s="276"/>
      <c r="G34" s="8">
        <v>27</v>
      </c>
      <c r="H34" s="36">
        <f>SUM(H21:H29)</f>
        <v>0</v>
      </c>
      <c r="I34" s="36">
        <f t="shared" ref="I34:Y34" si="10">SUM(I21:I29)</f>
        <v>0</v>
      </c>
      <c r="J34" s="36">
        <f t="shared" si="10"/>
        <v>398579</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651190</v>
      </c>
      <c r="V34" s="36">
        <f t="shared" si="10"/>
        <v>-7590203</v>
      </c>
      <c r="W34" s="36">
        <f t="shared" si="10"/>
        <v>-6540434</v>
      </c>
      <c r="X34" s="36">
        <f t="shared" si="10"/>
        <v>0</v>
      </c>
      <c r="Y34" s="36">
        <f t="shared" si="10"/>
        <v>-6540434</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34010262</v>
      </c>
      <c r="I36" s="33">
        <v>45066335</v>
      </c>
      <c r="J36" s="33">
        <v>724863</v>
      </c>
      <c r="K36" s="33">
        <v>0</v>
      </c>
      <c r="L36" s="33">
        <v>0</v>
      </c>
      <c r="M36" s="33">
        <v>0</v>
      </c>
      <c r="N36" s="33">
        <v>712344</v>
      </c>
      <c r="O36" s="33">
        <v>0</v>
      </c>
      <c r="P36" s="33">
        <v>0</v>
      </c>
      <c r="Q36" s="33">
        <v>0</v>
      </c>
      <c r="R36" s="33">
        <v>0</v>
      </c>
      <c r="S36" s="33">
        <v>0</v>
      </c>
      <c r="T36" s="33">
        <v>0</v>
      </c>
      <c r="U36" s="33">
        <v>1812219</v>
      </c>
      <c r="V36" s="33">
        <v>5474729</v>
      </c>
      <c r="W36" s="37">
        <f>H36+I36+J36+K36-L36+M36+N36+O36+P36+Q36+R36+U36+V36+S36+T36</f>
        <v>87800752</v>
      </c>
      <c r="X36" s="33">
        <v>0</v>
      </c>
      <c r="Y36" s="37">
        <f t="shared" ref="Y36:Y38" si="12">W36+X36</f>
        <v>87800752</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34010262</v>
      </c>
      <c r="I39" s="34">
        <f t="shared" ref="I39:Y39" si="14">I36+I37+I38</f>
        <v>45066335</v>
      </c>
      <c r="J39" s="34">
        <f t="shared" si="14"/>
        <v>724863</v>
      </c>
      <c r="K39" s="34">
        <f t="shared" si="14"/>
        <v>0</v>
      </c>
      <c r="L39" s="34">
        <f t="shared" si="14"/>
        <v>0</v>
      </c>
      <c r="M39" s="34">
        <f t="shared" si="14"/>
        <v>0</v>
      </c>
      <c r="N39" s="34">
        <f t="shared" si="14"/>
        <v>712344</v>
      </c>
      <c r="O39" s="34">
        <f t="shared" si="14"/>
        <v>0</v>
      </c>
      <c r="P39" s="34">
        <f t="shared" si="14"/>
        <v>0</v>
      </c>
      <c r="Q39" s="34">
        <f t="shared" si="14"/>
        <v>0</v>
      </c>
      <c r="R39" s="34">
        <f t="shared" si="14"/>
        <v>0</v>
      </c>
      <c r="S39" s="34">
        <f t="shared" si="14"/>
        <v>0</v>
      </c>
      <c r="T39" s="34">
        <f t="shared" si="14"/>
        <v>0</v>
      </c>
      <c r="U39" s="34">
        <f t="shared" si="14"/>
        <v>1812219</v>
      </c>
      <c r="V39" s="34">
        <f t="shared" si="14"/>
        <v>5474729</v>
      </c>
      <c r="W39" s="34">
        <f t="shared" si="14"/>
        <v>87800752</v>
      </c>
      <c r="X39" s="34">
        <f t="shared" si="14"/>
        <v>0</v>
      </c>
      <c r="Y39" s="34">
        <f t="shared" si="14"/>
        <v>87800752</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4751755</v>
      </c>
      <c r="W40" s="37">
        <f t="shared" ref="W40:W58" si="15">H40+I40+J40+K40-L40+M40+N40+O40+P40+Q40+R40+U40+V40+S40+T40</f>
        <v>4751755</v>
      </c>
      <c r="X40" s="33">
        <v>0</v>
      </c>
      <c r="Y40" s="37">
        <f t="shared" ref="Y40:Y58" si="16">W40+X40</f>
        <v>4751755</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W49+X49</f>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W50+X50</f>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-3924261</v>
      </c>
      <c r="V55" s="33">
        <v>0</v>
      </c>
      <c r="W55" s="37">
        <f t="shared" si="15"/>
        <v>-3924261</v>
      </c>
      <c r="X55" s="33">
        <v>0</v>
      </c>
      <c r="Y55" s="37">
        <f t="shared" si="16"/>
        <v>-3924261</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229595</v>
      </c>
      <c r="K57" s="33">
        <v>0</v>
      </c>
      <c r="L57" s="33">
        <v>0</v>
      </c>
      <c r="M57" s="33">
        <v>0</v>
      </c>
      <c r="N57" s="33">
        <v>0</v>
      </c>
      <c r="O57" s="33">
        <v>0</v>
      </c>
      <c r="P57" s="33">
        <v>0</v>
      </c>
      <c r="Q57" s="33">
        <v>0</v>
      </c>
      <c r="R57" s="33">
        <v>0</v>
      </c>
      <c r="S57" s="33">
        <v>0</v>
      </c>
      <c r="T57" s="33">
        <v>0</v>
      </c>
      <c r="U57" s="33">
        <v>5245134</v>
      </c>
      <c r="V57" s="33">
        <v>-5474729</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34010262</v>
      </c>
      <c r="I59" s="36">
        <f t="shared" ref="I59:Y59" si="17">SUM(I39:I58)</f>
        <v>45066335</v>
      </c>
      <c r="J59" s="36">
        <f t="shared" si="17"/>
        <v>954458</v>
      </c>
      <c r="K59" s="36">
        <f t="shared" si="17"/>
        <v>0</v>
      </c>
      <c r="L59" s="36">
        <f t="shared" si="17"/>
        <v>0</v>
      </c>
      <c r="M59" s="36">
        <f t="shared" si="17"/>
        <v>0</v>
      </c>
      <c r="N59" s="36">
        <f t="shared" si="17"/>
        <v>712344</v>
      </c>
      <c r="O59" s="36">
        <f t="shared" si="17"/>
        <v>0</v>
      </c>
      <c r="P59" s="36">
        <f t="shared" si="17"/>
        <v>0</v>
      </c>
      <c r="Q59" s="36">
        <f t="shared" si="17"/>
        <v>0</v>
      </c>
      <c r="R59" s="36">
        <f t="shared" si="17"/>
        <v>0</v>
      </c>
      <c r="S59" s="36">
        <f t="shared" si="17"/>
        <v>0</v>
      </c>
      <c r="T59" s="36">
        <f t="shared" si="17"/>
        <v>0</v>
      </c>
      <c r="U59" s="36">
        <f t="shared" si="17"/>
        <v>3133092</v>
      </c>
      <c r="V59" s="36">
        <f t="shared" si="17"/>
        <v>4751755</v>
      </c>
      <c r="W59" s="36">
        <f t="shared" si="17"/>
        <v>88628246</v>
      </c>
      <c r="X59" s="36">
        <f t="shared" si="17"/>
        <v>0</v>
      </c>
      <c r="Y59" s="36">
        <f t="shared" si="17"/>
        <v>88628246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SUM(X41:X49)</f>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4751755</v>
      </c>
      <c r="W62" s="37">
        <f t="shared" si="20"/>
        <v>4751755</v>
      </c>
      <c r="X62" s="37">
        <f t="shared" si="20"/>
        <v>0</v>
      </c>
      <c r="Y62" s="37">
        <f t="shared" si="20"/>
        <v>4751755</v>
      </c>
    </row>
    <row r="63" spans="1:25" ht="29.25" customHeight="1" x14ac:dyDescent="0.2">
      <c r="A63" s="276" t="s">
        <v>434</v>
      </c>
      <c r="B63" s="276"/>
      <c r="C63" s="276"/>
      <c r="D63" s="276"/>
      <c r="E63" s="276"/>
      <c r="F63" s="276"/>
      <c r="G63" s="8">
        <v>54</v>
      </c>
      <c r="H63" s="38">
        <f>SUM(H50:H58)</f>
        <v>0</v>
      </c>
      <c r="I63" s="38">
        <f t="shared" ref="I63:Y63" si="22">SUM(I50:I58)</f>
        <v>0</v>
      </c>
      <c r="J63" s="38">
        <f t="shared" si="22"/>
        <v>229595</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1320873</v>
      </c>
      <c r="V63" s="38">
        <f t="shared" si="22"/>
        <v>-5474729</v>
      </c>
      <c r="W63" s="38">
        <f t="shared" si="22"/>
        <v>-3924261</v>
      </c>
      <c r="X63" s="38">
        <f>SUM(X50:X58)</f>
        <v>0</v>
      </c>
      <c r="Y63" s="38">
        <f t="shared" si="22"/>
        <v>-3924261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 bottom="0"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83947E-D1B0-4894-91F7-8063C30EC2AD}"/>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2023-07-24T16:21:18Z</cp:lastPrinted>
  <dcterms:created xsi:type="dcterms:W3CDTF">2008-10-17T11:51:54Z</dcterms:created>
  <dcterms:modified xsi:type="dcterms:W3CDTF">2024-10-24T07:10:38Z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