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O:\UPRAVA\MATIJA\ČATEKS - GFI\GFI 2021\TFI i GFI obrasci za burzu 2021\"/>
    </mc:Choice>
  </mc:AlternateContent>
  <xr:revisionPtr revIDLastSave="0" documentId="13_ncr:1_{6E5869AD-2467-410C-A27A-8072EE0216D5}"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<sst xmlns="http://schemas.openxmlformats.org/spreadsheetml/2006/main" count="538" uniqueCount="473">
  <si>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</si>
  <si>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</si>
  <si>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</si>
  <si>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</si>
  <si>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</si>
  <si>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</si>
  <si>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</si>
  <si>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</si>
  <si>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</si>
  <si>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</si>
  <si>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</si>
  <si>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</si>
  <si>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</si>
  <si>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</si>
  <si>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</si>
  <si>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</si>
  <si>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</si>
  <si>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</si>
  <si>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</si>
  <si>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</si>
  <si>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</si>
  <si>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</si>
  <si>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</si>
  <si>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</si>
  <si>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</si>
  <si>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</si>
  <si>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</si>
  <si>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</si>
  <si>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</si>
  <si>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</si>
  <si>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</si>
  <si>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</si>
  <si>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</si>
  <si>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</si>
  <si>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</si>
  <si>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</si>
  <si>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</si>
  <si>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</si>
  <si>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</si>
  <si>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</si>
  <si>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</si>
  <si>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</si>
  <si>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</si>
  <si>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</si>
  <si>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</si>
  <si>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</si>
  <si>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</si>
  <si>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</si>
  <si>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</si>
  <si>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</si>
  <si>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</si>
  <si>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</si>
  <si>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</si>
  <si>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</si>
  <si>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</si>
  <si>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</si>
  <si>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</si>
  <si>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</si>
  <si>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</si>
  <si>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</si>
  <si>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</si>
  <si>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</si>
  <si>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</si>
  <si>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</si>
  <si>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</si>
  <si>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</si>
  <si>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</si>
  <si>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</si>
  <si>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</si>
  <si>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</si>
  <si>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</si>
  <si>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</si>
  <si>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</si>
  <si>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</si>
  <si>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</si>
  <si>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</si>
  <si>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</si>
  <si>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</si>
  <si>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</si>
  <si>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</si>
  <si>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</si>
  <si>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</si>
  <si>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</si>
  <si>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</si>
  <si>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</si>
  <si>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</si>
  <si>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</si>
  <si>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</si>
  <si>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</si>
  <si>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</si>
  <si>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</si>
  <si>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</si>
  <si>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</si>
  <si>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</si>
  <si>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</si>
  <si>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</si>
  <si>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</si>
  <si>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</si>
  <si>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</si>
  <si>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</si>
  <si>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</si>
  <si>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</si>
  <si>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</si>
  <si>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</si>
  <si>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</si>
  <si>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</si>
  <si>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</si>
  <si>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</si>
  <si>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</si>
  <si>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</si>
  <si>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</si>
  <si>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</si>
  <si>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</si>
  <si>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</si>
  <si>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</si>
  <si>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</si>
  <si>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</si>
  <si>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</si>
  <si>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</si>
  <si>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</si>
  <si>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</si>
  <si>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</si>
  <si>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</si>
  <si>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</si>
  <si>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</si>
  <si>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</si>
  <si>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</si>
  <si>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</si>
  <si>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</si>
  <si>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</si>
  <si>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</si>
  <si>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</si>
  <si>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</si>
  <si>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</si>
  <si>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</si>
  <si>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</si>
  <si>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</si>
  <si>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</si>
  <si>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</si>
  <si>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</si>
  <si>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</si>
  <si>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</si>
  <si>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</si>
  <si>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</si>
  <si>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</si>
  <si>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</si>
  <si>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</si>
  <si>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</si>
  <si>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</si>
  <si>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</si>
  <si>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</si>
  <si>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</si>
  <si>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</si>
  <si>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</si>
  <si>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</si>
  <si>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</si>
  <si>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</si>
  <si>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</si>
  <si>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</si>
  <si>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</si>
  <si>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</si>
  <si>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</si>
  <si>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</si>
  <si>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</si>
  <si>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</si>
  <si>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</si>
  <si>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</si>
  <si>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</si>
  <si>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</si>
  <si>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</si>
  <si>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</si>
  <si>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</si>
  <si>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</si>
  <si>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</si>
  <si>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</si>
  <si>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</si>
  <si>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</si>
  <si>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</si>
  <si>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</si>
  <si>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</si>
  <si>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</si>
  <si>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</si>
  <si>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</si>
  <si>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</si>
  <si>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</si>
  <si>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</si>
  <si>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</si>
  <si>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</si>
  <si>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</si>
  <si>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</si>
  <si>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</si>
  <si>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</si>
  <si>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</si>
  <si>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</si>
  <si>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</si>
  <si>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</si>
  <si>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</si>
  <si>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</si>
  <si>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</si>
  <si>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</si>
  <si>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</si>
  <si>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</si>
  <si>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</si>
  <si>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</si>
  <si>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</si>
  <si>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</si>
  <si>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</si>
  <si>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</si>
  <si>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</si>
  <si>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</si>
  <si>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</si>
  <si>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</si>
  <si>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</si>
  <si>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</si>
  <si>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</si>
  <si>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</si>
  <si>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</si>
  <si>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</si>
  <si>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</si>
  <si>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</si>
  <si>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</si>
  <si>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</si>
  <si>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</si>
  <si>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</si>
  <si>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</si>
  <si>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</si>
  <si>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</si>
  <si>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</si>
  <si>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</si>
  <si>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</si>
  <si>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</si>
  <si>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</si>
  <si>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</si>
  <si>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</si>
  <si>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</si>
  <si>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</si>
  <si>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</si>
  <si>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</si>
  <si>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</si>
  <si>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</si>
  <si>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</si>
  <si>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</si>
  <si>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</si>
  <si>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</si>
  <si>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</si>
  <si>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</si>
  <si>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</si>
  <si>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</si>
  <si>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</si>
  <si>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</si>
  <si>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</si>
  <si>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</si>
  <si>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</si>
  <si>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</si>
  <si>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</si>
  <si>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</si>
  <si>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</si>
  <si>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</si>
  <si>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</si>
  <si>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</si>
  <si>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</si>
  <si>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</si>
  <si>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</si>
  <si>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</si>
  <si>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</si>
  <si>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</si>
  <si>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</si>
  <si>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</si>
  <si>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</si>
  <si>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</si>
  <si>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</si>
  <si>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</si>
  <si>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</si>
  <si>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</si>
  <si>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</si>
  <si>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</si>
  <si>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</si>
  <si>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</si>
  <si>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</si>
  <si>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</si>
  <si>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</si>
  <si>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</si>
  <si>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</si>
  <si>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</si>
  <si>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</si>
  <si>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</si>
  <si>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</si>
  <si>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</si>
  <si>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</si>
  <si>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</si>
  <si>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</si>
  <si>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</si>
  <si>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</si>
  <si>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</si>
  <si>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</si>
  <si>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</si>
  <si>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</si>
  <si>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</si>
  <si>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</si>
  <si>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</si>
  <si>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</si>
  <si>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</si>
  <si>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</si>
  <si>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</si>
  <si>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</si>
  <si>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</si>
  <si>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</si>
  <si>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</si>
  <si>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</si>
  <si>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</si>
  <si>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</si>
  <si>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</si>
  <si>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</si>
  <si>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</si>
  <si>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</si>
  <si>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</si>
  <si>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</si>
  <si>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</si>
  <si>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</si>
  <si>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</si>
  <si>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</si>
  <si>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</si>
  <si>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</si>
  <si>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</si>
  <si>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</si>
  <si>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</si>
  <si>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</si>
  <si>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</si>
  <si>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</si>
  <si>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</si>
  <si>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</si>
  <si>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</si>
  <si>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</si>
  <si>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</si>
  <si>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</si>
  <si>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</si>
  <si>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</si>
  <si>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</si>
  <si>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</si>
  <si>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</si>
  <si>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</si>
  <si>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</si>
  <si>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</si>
  <si>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</si>
  <si>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</si>
  <si>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</si>
  <si>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</si>
  <si>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</si>
  <si>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</si>
  <si>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</si>
  <si>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</si>
  <si>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</si>
  <si>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</si>
  <si>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</si>
  <si>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</si>
  <si>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</si>
  <si>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</si>
  <si>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</si>
  <si>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</si>
  <si>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</si>
  <si>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</si>
  <si>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</si>
  <si>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</si>
  <si>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</si>
  <si>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</si>
  <si>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</si>
  <si>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</si>
  <si>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</si>
  <si>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</si>
  <si>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</si>
  <si>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</si>
  <si>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</si>
  <si>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</si>
  <si>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</si>
  <si>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</si>
  <si>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</si>
  <si>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</si>
  <si>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</si>
  <si>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</si>
  <si>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</si>
  <si>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</si>
  <si>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</si>
  <si>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</si>
  <si>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</si>
  <si>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</si>
  <si>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</si>
  <si>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</si>
  <si>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</si>
  <si>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</si>
  <si>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</si>
  <si>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</si>
  <si>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</si>
  <si>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</si>
  <si>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</si>
  <si>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</si>
  <si>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</si>
  <si>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</si>
  <si>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</si>
  <si>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</si>
  <si>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</si>
  <si>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</si>
  <si>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</si>
  <si>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</si>
  <si>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</si>
  <si>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</si>
  <si>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</si>
  <si>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</si>
  <si>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</si>
  <si>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</si>
  <si>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</si>
  <si>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</si>
  <si>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</si>
  <si>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</si>
  <si>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</si>
  <si>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</si>
  <si>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</si>
  <si>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</si>
  <si>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</si>
  <si>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</si>
  <si>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</si>
  <si>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</si>
  <si>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</si>
  <si>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</si>
  <si>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</si>
  <si>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</si>
  <si>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</si>
  <si>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</si>
  <si>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</si>
  <si>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</si>
  <si>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</si>
  <si>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</si>
  <si>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</si>
  <si>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</si>
  <si>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</si>
  <si>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</si>
  <si>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</si>
  <si>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</si>
  <si>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</si>
  <si>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</si>
  <si>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</si>
  <si>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</si>
  <si>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</si>
  <si>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</si>
  <si>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</si>
  <si>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</si>
  <si>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</si>
  <si>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</si>
  <si>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</si>
  <si>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</si>
  <si>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</si>
  <si>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</si>
  <si>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</si>
  <si>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</si>
  <si>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</si>
  <si>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</si>
  <si>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</si>
  <si>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</si>
  <si>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</si>
  <si>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</si>
  <si>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</si>
  <si>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</si>
  <si>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</si>
  <si>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</si>
  <si>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</si>
  <si>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</si>
  <si>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</si>
  <si>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</si>
  <si>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Obveznik: Čateks d.d.________________________________________________________</t>
  </si>
  <si>
    <t>Obveznik: Čateks d.d. ________________________________________________________________________</t>
  </si>
  <si>
    <t>Obveznik: Čateks d.d._______________________________________________________</t>
  </si>
  <si>
    <t>stanje na dan 31.12.2021</t>
  </si>
  <si>
    <t>u razdoblju 01.01.2021 do 31.12.2021</t>
  </si>
  <si>
    <r>
      <t>BILJEŠKE UZ FINANCIJSKE IZVJEŠTAJE - TFI
(koji se sastavljaju za tromjesečna razdoblja)
Naziv izdavatelja: Čateks d.d.
Sjedište: Zrinsko-Frankopanska ulica 25, 40 000 Čakovec
OIB: 16536095427 MBO: 03108252
Izvještajno razdoblje: 01.01.2021. do 31.12.2021.
Bilješke uz financijske izvještaje priložene su u Izvještaju Uprave o stanju društva Čateks d..d za četvrto tromjesečje 2021. godine. Izvještaj Uprave dostupan je na internet stranici Zagrebačke burze.
Godišnji izvještaj Čateks d.d. za 2020.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01.01.2021. do 31.12.2021. godine bio je 247</t>
    </r>
    <r>
      <rPr>
        <sz val="10"/>
        <color rgb="FFFF0000"/>
        <rFont val="Arial"/>
        <family val="2"/>
        <charset val="238"/>
      </rPr>
      <t>.</t>
    </r>
    <r>
      <rPr>
        <sz val="10"/>
        <rFont val="Arial"/>
        <family val="2"/>
        <charset val="238"/>
      </rPr>
      <t xml:space="preserve">
Nominalna vrijednost dionice iznosi 200,00 kn, broj izdanih dionica 246.201.
Financijski izvještaji objavljuju se na sljedećim stranicama: www.cateks.hr, www.hanfa.hr, www.zse.hr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</si>
</sst>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5" sqref="A5:J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v>44197</v>
      </c>
      <c r="F4" s="184"/>
      <c r="G4" s="53" t="s">
        <v>0</v>
      </c>
      <c r="H4" s="183">
        <v>44561</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333</v>
      </c>
      <c r="B10" s="173"/>
      <c r="C10" s="173"/>
      <c r="D10" s="173"/>
      <c r="E10" s="173"/>
      <c r="F10" s="173"/>
      <c r="G10" s="173"/>
      <c r="H10" s="173"/>
      <c r="I10" s="173"/>
      <c r="J10" s="66"/>
    </row>
    <row r="11" spans="1:20" ht="24.6" customHeight="1" x14ac:dyDescent="0.3">
      <c r="A11" s="160" t="s">
        <v>310</v>
      </c>
      <c r="B11" s="174"/>
      <c r="C11" s="166" t="s">
        <v>449</v>
      </c>
      <c r="D11" s="167"/>
      <c r="E11" s="67"/>
      <c r="F11" s="132" t="s">
        <v>334</v>
      </c>
      <c r="G11" s="170"/>
      <c r="H11" s="148" t="s">
        <v>451</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450</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452</v>
      </c>
      <c r="D15" s="167"/>
      <c r="E15" s="171"/>
      <c r="F15" s="162"/>
      <c r="G15" s="73" t="s">
        <v>335</v>
      </c>
      <c r="H15" s="148" t="s">
        <v>454</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336</v>
      </c>
      <c r="C17" s="166" t="s">
        <v>453</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40000</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244</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338</v>
      </c>
      <c r="D31" s="159" t="s">
        <v>337</v>
      </c>
      <c r="E31" s="146"/>
      <c r="F31" s="146"/>
      <c r="G31" s="146"/>
      <c r="H31" s="82"/>
      <c r="I31" s="83" t="s">
        <v>338</v>
      </c>
      <c r="J31" s="84" t="s">
        <v>339</v>
      </c>
    </row>
    <row r="32" spans="1:10" x14ac:dyDescent="0.3">
      <c r="A32" s="160"/>
      <c r="B32" s="161"/>
      <c r="C32" s="85"/>
      <c r="D32" s="53"/>
      <c r="E32" s="162"/>
      <c r="F32" s="162"/>
      <c r="G32" s="162"/>
      <c r="H32" s="162"/>
      <c r="I32" s="80"/>
      <c r="J32" s="81"/>
    </row>
    <row r="33" spans="1:10" x14ac:dyDescent="0.3">
      <c r="A33" s="160" t="s">
        <v>327</v>
      </c>
      <c r="B33" s="161"/>
      <c r="C33" s="78" t="s">
        <v>341</v>
      </c>
      <c r="D33" s="159" t="s">
        <v>340</v>
      </c>
      <c r="E33" s="146"/>
      <c r="F33" s="146"/>
      <c r="G33" s="146"/>
      <c r="H33" s="76"/>
      <c r="I33" s="83" t="s">
        <v>341</v>
      </c>
      <c r="J33" s="84" t="s">
        <v>342</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t="s">
        <v>460</v>
      </c>
      <c r="B37" s="155"/>
      <c r="C37" s="155"/>
      <c r="D37" s="155"/>
      <c r="E37" s="154" t="s">
        <v>461</v>
      </c>
      <c r="F37" s="155"/>
      <c r="G37" s="155"/>
      <c r="H37" s="155"/>
      <c r="I37" s="156"/>
      <c r="J37" s="87">
        <v>4296087</v>
      </c>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343</v>
      </c>
    </row>
    <row r="49" spans="1:10" x14ac:dyDescent="0.3">
      <c r="A49" s="89"/>
      <c r="B49" s="77"/>
      <c r="C49" s="77"/>
      <c r="D49" s="70"/>
      <c r="E49" s="138"/>
      <c r="F49" s="138"/>
      <c r="G49" s="152"/>
      <c r="H49" s="152"/>
      <c r="I49" s="70"/>
      <c r="J49" s="90" t="s">
        <v>344</v>
      </c>
    </row>
    <row r="50" spans="1:10" ht="14.4" customHeight="1" x14ac:dyDescent="0.3">
      <c r="A50" s="131" t="s">
        <v>320</v>
      </c>
      <c r="B50" s="132"/>
      <c r="C50" s="148" t="s">
        <v>344</v>
      </c>
      <c r="D50" s="149"/>
      <c r="E50" s="150" t="s">
        <v>345</v>
      </c>
      <c r="F50" s="151"/>
      <c r="G50" s="139"/>
      <c r="H50" s="140"/>
      <c r="I50" s="140"/>
      <c r="J50" s="141"/>
    </row>
    <row r="51" spans="1:10" x14ac:dyDescent="0.3">
      <c r="A51" s="89"/>
      <c r="B51" s="77"/>
      <c r="C51" s="152"/>
      <c r="D51" s="152"/>
      <c r="E51" s="138"/>
      <c r="F51" s="138"/>
      <c r="G51" s="153" t="s">
        <v>346</v>
      </c>
      <c r="H51" s="153"/>
      <c r="I51" s="153"/>
      <c r="J51" s="61"/>
    </row>
    <row r="52" spans="1:10" ht="13.95" customHeight="1" x14ac:dyDescent="0.3">
      <c r="A52" s="131" t="s">
        <v>321</v>
      </c>
      <c r="B52" s="132"/>
      <c r="C52" s="139" t="s">
        <v>462</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463</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464</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347</v>
      </c>
      <c r="B58" s="132"/>
      <c r="C58" s="133" t="s">
        <v>465</v>
      </c>
      <c r="D58" s="134"/>
      <c r="E58" s="134"/>
      <c r="F58" s="134"/>
      <c r="G58" s="134"/>
      <c r="H58" s="134"/>
      <c r="I58" s="134"/>
      <c r="J58" s="135"/>
    </row>
    <row r="59" spans="1:10" ht="14.4" customHeight="1" x14ac:dyDescent="0.3">
      <c r="A59" s="69"/>
      <c r="B59" s="70"/>
      <c r="C59" s="136" t="s">
        <v>348</v>
      </c>
      <c r="D59" s="136"/>
      <c r="E59" s="136"/>
      <c r="F59" s="136"/>
      <c r="G59" s="70"/>
      <c r="H59" s="70"/>
      <c r="I59" s="70"/>
      <c r="J59" s="72"/>
    </row>
    <row r="60" spans="1:10" x14ac:dyDescent="0.3">
      <c r="A60" s="131" t="s">
        <v>349</v>
      </c>
      <c r="B60" s="132"/>
      <c r="C60" s="133" t="s">
        <v>466</v>
      </c>
      <c r="D60" s="134"/>
      <c r="E60" s="134"/>
      <c r="F60" s="134"/>
      <c r="G60" s="134"/>
      <c r="H60" s="134"/>
      <c r="I60" s="134"/>
      <c r="J60" s="135"/>
    </row>
    <row r="61" spans="1:10" ht="14.4" customHeight="1" x14ac:dyDescent="0.3">
      <c r="A61" s="91"/>
      <c r="B61" s="92"/>
      <c r="C61" s="137" t="s">
        <v>350</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H75" sqref="H7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470</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467</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52562760</v>
      </c>
      <c r="I9" s="23">
        <f>I10+I17+I27+I38+I43</f>
        <v>68620360</v>
      </c>
    </row>
    <row r="10" spans="1:9" ht="12.75" customHeight="1" x14ac:dyDescent="0.25">
      <c r="A10" s="193" t="s">
        <v>5</v>
      </c>
      <c r="B10" s="193"/>
      <c r="C10" s="193"/>
      <c r="D10" s="193"/>
      <c r="E10" s="193"/>
      <c r="F10" s="193"/>
      <c r="G10" s="15">
        <v>3</v>
      </c>
      <c r="H10" s="23">
        <f>H11+H12+H13+H14+H15+H16</f>
        <v>610796</v>
      </c>
      <c r="I10" s="23">
        <f>I11+I12+I13+I14+I15+I16</f>
        <v>2015460</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610796</v>
      </c>
      <c r="I12" s="22">
        <v>2015460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50899465</v>
      </c>
      <c r="I17" s="23">
        <f>I18+I19+I20+I21+I22+I23+I24+I25+I26</f>
        <v>65975068</v>
      </c>
    </row>
    <row r="18" spans="1:9" ht="12.75" customHeight="1" x14ac:dyDescent="0.25">
      <c r="A18" s="189" t="s">
        <v>13</v>
      </c>
      <c r="B18" s="189"/>
      <c r="C18" s="189"/>
      <c r="D18" s="189"/>
      <c r="E18" s="189"/>
      <c r="F18" s="189"/>
      <c r="G18" s="14">
        <v>11</v>
      </c>
      <c r="H18" s="22">
        <v>22610793</v>
      </c>
      <c r="I18" s="22">
        <v>22610793</v>
      </c>
    </row>
    <row r="19" spans="1:9" ht="12.75" customHeight="1" x14ac:dyDescent="0.25">
      <c r="A19" s="189" t="s">
        <v>14</v>
      </c>
      <c r="B19" s="189"/>
      <c r="C19" s="189"/>
      <c r="D19" s="189"/>
      <c r="E19" s="189"/>
      <c r="F19" s="189"/>
      <c r="G19" s="14">
        <v>12</v>
      </c>
      <c r="H19" s="22">
        <v>10370482</v>
      </c>
      <c r="I19" s="22">
        <v>8705200</v>
      </c>
    </row>
    <row r="20" spans="1:9" ht="12.75" customHeight="1" x14ac:dyDescent="0.25">
      <c r="A20" s="189" t="s">
        <v>15</v>
      </c>
      <c r="B20" s="189"/>
      <c r="C20" s="189"/>
      <c r="D20" s="189"/>
      <c r="E20" s="189"/>
      <c r="F20" s="189"/>
      <c r="G20" s="14">
        <v>13</v>
      </c>
      <c r="H20" s="22">
        <v>17008126</v>
      </c>
      <c r="I20" s="22">
        <v>33737185</v>
      </c>
    </row>
    <row r="21" spans="1:9" ht="12.75" customHeight="1" x14ac:dyDescent="0.25">
      <c r="A21" s="189" t="s">
        <v>16</v>
      </c>
      <c r="B21" s="189"/>
      <c r="C21" s="189"/>
      <c r="D21" s="189"/>
      <c r="E21" s="189"/>
      <c r="F21" s="189"/>
      <c r="G21" s="14">
        <v>14</v>
      </c>
      <c r="H21" s="22">
        <v>904864</v>
      </c>
      <c r="I21" s="22">
        <v>721485</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152791</v>
      </c>
    </row>
    <row r="24" spans="1:9" ht="12.75" customHeight="1" x14ac:dyDescent="0.25">
      <c r="A24" s="189" t="s">
        <v>19</v>
      </c>
      <c r="B24" s="189"/>
      <c r="C24" s="189"/>
      <c r="D24" s="189"/>
      <c r="E24" s="189"/>
      <c r="F24" s="189"/>
      <c r="G24" s="14">
        <v>17</v>
      </c>
      <c r="H24" s="22">
        <v>0</v>
      </c>
      <c r="I24" s="22">
        <v>42414</v>
      </c>
    </row>
    <row r="25" spans="1:9" ht="12.75" customHeight="1" x14ac:dyDescent="0.25">
      <c r="A25" s="189" t="s">
        <v>20</v>
      </c>
      <c r="B25" s="189"/>
      <c r="C25" s="189"/>
      <c r="D25" s="189"/>
      <c r="E25" s="189"/>
      <c r="F25" s="189"/>
      <c r="G25" s="14">
        <v>18</v>
      </c>
      <c r="H25" s="22">
        <v>5200</v>
      </c>
      <c r="I25" s="22">
        <v>5200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1008311</v>
      </c>
      <c r="I27" s="23">
        <f>SUM(I28:I37)</f>
        <v>618606</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20000</v>
      </c>
      <c r="I32" s="22">
        <v>20000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988311</v>
      </c>
      <c r="I35" s="22">
        <v>598606</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44188</v>
      </c>
      <c r="I38" s="23">
        <f>I39+I40+I41+I42</f>
        <v>11226</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44188</v>
      </c>
      <c r="I42" s="22">
        <v>11226</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41082809</v>
      </c>
      <c r="I44" s="23">
        <f>I45+I53+I60+I70</f>
        <v>42809910</v>
      </c>
    </row>
    <row r="45" spans="1:9" ht="12.75" customHeight="1" x14ac:dyDescent="0.25">
      <c r="A45" s="193" t="s">
        <v>39</v>
      </c>
      <c r="B45" s="193"/>
      <c r="C45" s="193"/>
      <c r="D45" s="193"/>
      <c r="E45" s="193"/>
      <c r="F45" s="193"/>
      <c r="G45" s="15">
        <v>38</v>
      </c>
      <c r="H45" s="23">
        <f>SUM(H46:H52)</f>
        <v>25024471</v>
      </c>
      <c r="I45" s="23">
        <f>SUM(I46:I52)</f>
        <v>26568679</v>
      </c>
    </row>
    <row r="46" spans="1:9" ht="12.75" customHeight="1" x14ac:dyDescent="0.25">
      <c r="A46" s="189" t="s">
        <v>40</v>
      </c>
      <c r="B46" s="189"/>
      <c r="C46" s="189"/>
      <c r="D46" s="189"/>
      <c r="E46" s="189"/>
      <c r="F46" s="189"/>
      <c r="G46" s="14">
        <v>39</v>
      </c>
      <c r="H46" s="22">
        <v>8580369</v>
      </c>
      <c r="I46" s="22">
        <v>13875853</v>
      </c>
    </row>
    <row r="47" spans="1:9" ht="12.75" customHeight="1" x14ac:dyDescent="0.25">
      <c r="A47" s="189" t="s">
        <v>41</v>
      </c>
      <c r="B47" s="189"/>
      <c r="C47" s="189"/>
      <c r="D47" s="189"/>
      <c r="E47" s="189"/>
      <c r="F47" s="189"/>
      <c r="G47" s="14">
        <v>40</v>
      </c>
      <c r="H47" s="22">
        <v>7735807</v>
      </c>
      <c r="I47" s="22">
        <v>7478483</v>
      </c>
    </row>
    <row r="48" spans="1:9" ht="12.75" customHeight="1" x14ac:dyDescent="0.25">
      <c r="A48" s="189" t="s">
        <v>42</v>
      </c>
      <c r="B48" s="189"/>
      <c r="C48" s="189"/>
      <c r="D48" s="189"/>
      <c r="E48" s="189"/>
      <c r="F48" s="189"/>
      <c r="G48" s="14">
        <v>41</v>
      </c>
      <c r="H48" s="22">
        <v>8506565</v>
      </c>
      <c r="I48" s="22">
        <v>5117757</v>
      </c>
    </row>
    <row r="49" spans="1:9" ht="12.75" customHeight="1" x14ac:dyDescent="0.25">
      <c r="A49" s="189" t="s">
        <v>43</v>
      </c>
      <c r="B49" s="189"/>
      <c r="C49" s="189"/>
      <c r="D49" s="189"/>
      <c r="E49" s="189"/>
      <c r="F49" s="189"/>
      <c r="G49" s="14">
        <v>42</v>
      </c>
      <c r="H49" s="22">
        <v>76822</v>
      </c>
      <c r="I49" s="22">
        <v>96586</v>
      </c>
    </row>
    <row r="50" spans="1:9" ht="12.75" customHeight="1" x14ac:dyDescent="0.25">
      <c r="A50" s="189" t="s">
        <v>44</v>
      </c>
      <c r="B50" s="189"/>
      <c r="C50" s="189"/>
      <c r="D50" s="189"/>
      <c r="E50" s="189"/>
      <c r="F50" s="189"/>
      <c r="G50" s="14">
        <v>43</v>
      </c>
      <c r="H50" s="22">
        <v>124908</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9208629</v>
      </c>
      <c r="I53" s="23">
        <f>SUM(I54:I59)</f>
        <v>7582125</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9035218</v>
      </c>
      <c r="I56" s="22">
        <v>6887841</v>
      </c>
    </row>
    <row r="57" spans="1:9" ht="12.75" customHeight="1" x14ac:dyDescent="0.25">
      <c r="A57" s="189" t="s">
        <v>51</v>
      </c>
      <c r="B57" s="189"/>
      <c r="C57" s="189"/>
      <c r="D57" s="189"/>
      <c r="E57" s="189"/>
      <c r="F57" s="189"/>
      <c r="G57" s="14">
        <v>50</v>
      </c>
      <c r="H57" s="22">
        <v>55096</v>
      </c>
      <c r="I57" s="22">
        <v>42840</v>
      </c>
    </row>
    <row r="58" spans="1:9" ht="12.75" customHeight="1" x14ac:dyDescent="0.25">
      <c r="A58" s="189" t="s">
        <v>52</v>
      </c>
      <c r="B58" s="189"/>
      <c r="C58" s="189"/>
      <c r="D58" s="189"/>
      <c r="E58" s="189"/>
      <c r="F58" s="189"/>
      <c r="G58" s="14">
        <v>51</v>
      </c>
      <c r="H58" s="22">
        <v>58838</v>
      </c>
      <c r="I58" s="22">
        <v>599003</v>
      </c>
    </row>
    <row r="59" spans="1:9" ht="12.75" customHeight="1" x14ac:dyDescent="0.25">
      <c r="A59" s="189" t="s">
        <v>53</v>
      </c>
      <c r="B59" s="189"/>
      <c r="C59" s="189"/>
      <c r="D59" s="189"/>
      <c r="E59" s="189"/>
      <c r="F59" s="189"/>
      <c r="G59" s="14">
        <v>52</v>
      </c>
      <c r="H59" s="22">
        <v>59477</v>
      </c>
      <c r="I59" s="22">
        <v>52441</v>
      </c>
    </row>
    <row r="60" spans="1:9" ht="12.75" customHeight="1" x14ac:dyDescent="0.25">
      <c r="A60" s="193" t="s">
        <v>54</v>
      </c>
      <c r="B60" s="193"/>
      <c r="C60" s="193"/>
      <c r="D60" s="193"/>
      <c r="E60" s="193"/>
      <c r="F60" s="193"/>
      <c r="G60" s="15">
        <v>53</v>
      </c>
      <c r="H60" s="23">
        <f>SUM(H61:H69)</f>
        <v>352145</v>
      </c>
      <c r="I60" s="23">
        <f>SUM(I61:I69)</f>
        <v>344422</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352145</v>
      </c>
      <c r="I68" s="22">
        <v>344422</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6497564</v>
      </c>
      <c r="I70" s="22">
        <v>8314684</v>
      </c>
    </row>
    <row r="71" spans="1:9" ht="12.75" customHeight="1" x14ac:dyDescent="0.25">
      <c r="A71" s="190" t="s">
        <v>58</v>
      </c>
      <c r="B71" s="190"/>
      <c r="C71" s="190"/>
      <c r="D71" s="190"/>
      <c r="E71" s="190"/>
      <c r="F71" s="190"/>
      <c r="G71" s="14">
        <v>64</v>
      </c>
      <c r="H71" s="22">
        <v>136998</v>
      </c>
      <c r="I71" s="22">
        <v>141970</v>
      </c>
    </row>
    <row r="72" spans="1:9" ht="12.75" customHeight="1" x14ac:dyDescent="0.25">
      <c r="A72" s="191" t="s">
        <v>305</v>
      </c>
      <c r="B72" s="191"/>
      <c r="C72" s="191"/>
      <c r="D72" s="191"/>
      <c r="E72" s="191"/>
      <c r="F72" s="191"/>
      <c r="G72" s="15">
        <v>65</v>
      </c>
      <c r="H72" s="23">
        <f>H8+H9+H44+H71</f>
        <v>93782567</v>
      </c>
      <c r="I72" s="23">
        <f>I8+I9+I44+I71</f>
        <v>111572240</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63575358</v>
      </c>
      <c r="I75" s="102">
        <f>I76+I77+I78+I84+I85+I91+I94+I97</f>
        <v>68296989</v>
      </c>
    </row>
    <row r="76" spans="1:9" ht="12.75" customHeight="1" x14ac:dyDescent="0.25">
      <c r="A76" s="189" t="s">
        <v>61</v>
      </c>
      <c r="B76" s="189"/>
      <c r="C76" s="189"/>
      <c r="D76" s="189"/>
      <c r="E76" s="189"/>
      <c r="F76" s="189"/>
      <c r="G76" s="14">
        <v>68</v>
      </c>
      <c r="H76" s="22">
        <v>49240200</v>
      </c>
      <c r="I76" s="22">
        <v>49240200</v>
      </c>
    </row>
    <row r="77" spans="1:9" ht="12.75" customHeight="1" x14ac:dyDescent="0.25">
      <c r="A77" s="189" t="s">
        <v>62</v>
      </c>
      <c r="B77" s="189"/>
      <c r="C77" s="189"/>
      <c r="D77" s="189"/>
      <c r="E77" s="189"/>
      <c r="F77" s="189"/>
      <c r="G77" s="14">
        <v>69</v>
      </c>
      <c r="H77" s="22">
        <v>0</v>
      </c>
      <c r="I77" s="22">
        <v>0</v>
      </c>
    </row>
    <row r="78" spans="1:9" ht="12.75" customHeight="1" x14ac:dyDescent="0.25">
      <c r="A78" s="193" t="s">
        <v>63</v>
      </c>
      <c r="B78" s="193"/>
      <c r="C78" s="193"/>
      <c r="D78" s="193"/>
      <c r="E78" s="193"/>
      <c r="F78" s="193"/>
      <c r="G78" s="15">
        <v>70</v>
      </c>
      <c r="H78" s="102">
        <f>SUM(H79:H83)</f>
        <v>-588255</v>
      </c>
      <c r="I78" s="102">
        <f>SUM(I79:I83)</f>
        <v>-588255</v>
      </c>
    </row>
    <row r="79" spans="1:9" ht="12.75" customHeight="1" x14ac:dyDescent="0.25">
      <c r="A79" s="189" t="s">
        <v>64</v>
      </c>
      <c r="B79" s="189"/>
      <c r="C79" s="189"/>
      <c r="D79" s="189"/>
      <c r="E79" s="189"/>
      <c r="F79" s="189"/>
      <c r="G79" s="14">
        <v>71</v>
      </c>
      <c r="H79" s="22">
        <v>0</v>
      </c>
      <c r="I79" s="22">
        <v>0</v>
      </c>
    </row>
    <row r="80" spans="1:9" ht="12.75" customHeight="1" x14ac:dyDescent="0.25">
      <c r="A80" s="189" t="s">
        <v>65</v>
      </c>
      <c r="B80" s="189"/>
      <c r="C80" s="189"/>
      <c r="D80" s="189"/>
      <c r="E80" s="189"/>
      <c r="F80" s="189"/>
      <c r="G80" s="14">
        <v>72</v>
      </c>
      <c r="H80" s="22">
        <v>1943182</v>
      </c>
      <c r="I80" s="22">
        <v>1943182</v>
      </c>
    </row>
    <row r="81" spans="1:9" ht="12.75" customHeight="1" x14ac:dyDescent="0.25">
      <c r="A81" s="189" t="s">
        <v>66</v>
      </c>
      <c r="B81" s="189"/>
      <c r="C81" s="189"/>
      <c r="D81" s="189"/>
      <c r="E81" s="189"/>
      <c r="F81" s="189"/>
      <c r="G81" s="14">
        <v>73</v>
      </c>
      <c r="H81" s="22">
        <v>-2531437</v>
      </c>
      <c r="I81" s="22">
        <v>-2531437</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19929613</v>
      </c>
      <c r="I84" s="96">
        <v>16342283</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-14416199</v>
      </c>
      <c r="I91" s="23">
        <f>I92-I93</f>
        <v>-5006200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14416199</v>
      </c>
      <c r="I93" s="22">
        <v>5006200</v>
      </c>
    </row>
    <row r="94" spans="1:9" ht="12.75" customHeight="1" x14ac:dyDescent="0.25">
      <c r="A94" s="193" t="s">
        <v>354</v>
      </c>
      <c r="B94" s="193"/>
      <c r="C94" s="193"/>
      <c r="D94" s="193"/>
      <c r="E94" s="193"/>
      <c r="F94" s="193"/>
      <c r="G94" s="15">
        <v>86</v>
      </c>
      <c r="H94" s="23">
        <f>H95-H96</f>
        <v>9409999</v>
      </c>
      <c r="I94" s="23">
        <f>I95-I96</f>
        <v>8308961</v>
      </c>
    </row>
    <row r="95" spans="1:9" ht="12.75" customHeight="1" x14ac:dyDescent="0.25">
      <c r="A95" s="189" t="s">
        <v>74</v>
      </c>
      <c r="B95" s="189"/>
      <c r="C95" s="189"/>
      <c r="D95" s="189"/>
      <c r="E95" s="189"/>
      <c r="F95" s="189"/>
      <c r="G95" s="14">
        <v>87</v>
      </c>
      <c r="H95" s="22">
        <v>9409999</v>
      </c>
      <c r="I95" s="22">
        <v>8308961</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1202782</v>
      </c>
      <c r="I98" s="23">
        <f>SUM(I99:I104)</f>
        <v>1048876</v>
      </c>
    </row>
    <row r="99" spans="1:9" ht="12.75" customHeight="1" x14ac:dyDescent="0.25">
      <c r="A99" s="189" t="s">
        <v>77</v>
      </c>
      <c r="B99" s="189"/>
      <c r="C99" s="189"/>
      <c r="D99" s="189"/>
      <c r="E99" s="189"/>
      <c r="F99" s="189"/>
      <c r="G99" s="14">
        <v>91</v>
      </c>
      <c r="H99" s="22">
        <v>1202782</v>
      </c>
      <c r="I99" s="22">
        <v>1048876</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6356184</v>
      </c>
      <c r="I105" s="23">
        <f>SUM(I106:I116)</f>
        <v>17055870</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5800792</v>
      </c>
      <c r="I111" s="22">
        <v>13053621</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555392</v>
      </c>
      <c r="I115" s="22">
        <v>414919</v>
      </c>
    </row>
    <row r="116" spans="1:9" ht="12.75" customHeight="1" x14ac:dyDescent="0.25">
      <c r="A116" s="189" t="s">
        <v>93</v>
      </c>
      <c r="B116" s="189"/>
      <c r="C116" s="189"/>
      <c r="D116" s="189"/>
      <c r="E116" s="189"/>
      <c r="F116" s="189"/>
      <c r="G116" s="14">
        <v>108</v>
      </c>
      <c r="H116" s="22">
        <v>0</v>
      </c>
      <c r="I116" s="22">
        <v>3587330</v>
      </c>
    </row>
    <row r="117" spans="1:9" ht="12.75" customHeight="1" x14ac:dyDescent="0.25">
      <c r="A117" s="191" t="s">
        <v>358</v>
      </c>
      <c r="B117" s="191"/>
      <c r="C117" s="191"/>
      <c r="D117" s="191"/>
      <c r="E117" s="191"/>
      <c r="F117" s="191"/>
      <c r="G117" s="15">
        <v>109</v>
      </c>
      <c r="H117" s="23">
        <f>SUM(H118:H131)</f>
        <v>22648243</v>
      </c>
      <c r="I117" s="23">
        <f>SUM(I118:I131)</f>
        <v>22813822</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10385510</v>
      </c>
      <c r="I123" s="22">
        <v>4195194</v>
      </c>
    </row>
    <row r="124" spans="1:9" ht="12.75" customHeight="1" x14ac:dyDescent="0.25">
      <c r="A124" s="189" t="s">
        <v>89</v>
      </c>
      <c r="B124" s="189"/>
      <c r="C124" s="189"/>
      <c r="D124" s="189"/>
      <c r="E124" s="189"/>
      <c r="F124" s="189"/>
      <c r="G124" s="14">
        <v>116</v>
      </c>
      <c r="H124" s="22">
        <v>177</v>
      </c>
      <c r="I124" s="22">
        <v>154358</v>
      </c>
    </row>
    <row r="125" spans="1:9" ht="12.75" customHeight="1" x14ac:dyDescent="0.25">
      <c r="A125" s="189" t="s">
        <v>90</v>
      </c>
      <c r="B125" s="189"/>
      <c r="C125" s="189"/>
      <c r="D125" s="189"/>
      <c r="E125" s="189"/>
      <c r="F125" s="189"/>
      <c r="G125" s="14">
        <v>117</v>
      </c>
      <c r="H125" s="22">
        <v>8428583</v>
      </c>
      <c r="I125" s="22">
        <v>15576683</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1468459</v>
      </c>
      <c r="I127" s="22">
        <v>1431757</v>
      </c>
    </row>
    <row r="128" spans="1:9" x14ac:dyDescent="0.25">
      <c r="A128" s="189" t="s">
        <v>95</v>
      </c>
      <c r="B128" s="189"/>
      <c r="C128" s="189"/>
      <c r="D128" s="189"/>
      <c r="E128" s="189"/>
      <c r="F128" s="189"/>
      <c r="G128" s="14">
        <v>120</v>
      </c>
      <c r="H128" s="22">
        <v>1695272</v>
      </c>
      <c r="I128" s="22">
        <v>763545</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670242</v>
      </c>
      <c r="I131" s="22">
        <v>692285</v>
      </c>
    </row>
    <row r="132" spans="1:9" ht="22.2" customHeight="1" x14ac:dyDescent="0.25">
      <c r="A132" s="190" t="s">
        <v>99</v>
      </c>
      <c r="B132" s="190"/>
      <c r="C132" s="190"/>
      <c r="D132" s="190"/>
      <c r="E132" s="190"/>
      <c r="F132" s="190"/>
      <c r="G132" s="14">
        <v>124</v>
      </c>
      <c r="H132" s="22">
        <v>0</v>
      </c>
      <c r="I132" s="22">
        <v>2356683</v>
      </c>
    </row>
    <row r="133" spans="1:9" ht="12.75" customHeight="1" x14ac:dyDescent="0.25">
      <c r="A133" s="191" t="s">
        <v>359</v>
      </c>
      <c r="B133" s="191"/>
      <c r="C133" s="191"/>
      <c r="D133" s="191"/>
      <c r="E133" s="191"/>
      <c r="F133" s="191"/>
      <c r="G133" s="15">
        <v>125</v>
      </c>
      <c r="H133" s="23">
        <f>H75+H98+H105+H117+H132</f>
        <v>93782567</v>
      </c>
      <c r="I133" s="23">
        <f>I75+I98+I105+I117+I132</f>
        <v>111572240</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62" sqref="K62"/>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471</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468</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115034895</v>
      </c>
      <c r="I8" s="107">
        <f>SUM(I9:I13)</f>
        <v>33680205</v>
      </c>
      <c r="J8" s="107">
        <f>SUM(J9:J13)</f>
        <v>116209400</v>
      </c>
      <c r="K8" s="107">
        <f>SUM(K9:K13)</f>
        <v>26916047</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109444951</v>
      </c>
      <c r="I10" s="108">
        <v>31250902</v>
      </c>
      <c r="J10" s="108">
        <v>112931283</v>
      </c>
      <c r="K10" s="108">
        <v>25132856</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5589944</v>
      </c>
      <c r="I13" s="108">
        <v>2429303</v>
      </c>
      <c r="J13" s="108">
        <v>3278117</v>
      </c>
      <c r="K13" s="108">
        <v>1783191</v>
      </c>
    </row>
    <row r="14" spans="1:11" ht="12.75" customHeight="1" x14ac:dyDescent="0.25">
      <c r="A14" s="221" t="s">
        <v>361</v>
      </c>
      <c r="B14" s="221"/>
      <c r="C14" s="221"/>
      <c r="D14" s="221"/>
      <c r="E14" s="221"/>
      <c r="F14" s="221"/>
      <c r="G14" s="15">
        <v>7</v>
      </c>
      <c r="H14" s="107">
        <f>H15+H16+H20+H24+H25+H26+H29+H36</f>
        <v>104001187</v>
      </c>
      <c r="I14" s="107">
        <f>I15+I16+I20+I24+I25+I26+I29+I36</f>
        <v>29953480</v>
      </c>
      <c r="J14" s="107">
        <f>J15+J16+J20+J24+J25+J26+J29+J36</f>
        <v>107008815</v>
      </c>
      <c r="K14" s="107">
        <f>K15+K16+K20+K24+K25+K26+K29+K36</f>
        <v>26668885</v>
      </c>
    </row>
    <row r="15" spans="1:11" ht="12.75" customHeight="1" x14ac:dyDescent="0.25">
      <c r="A15" s="189" t="s">
        <v>104</v>
      </c>
      <c r="B15" s="189"/>
      <c r="C15" s="189"/>
      <c r="D15" s="189"/>
      <c r="E15" s="189"/>
      <c r="F15" s="189"/>
      <c r="G15" s="14">
        <v>8</v>
      </c>
      <c r="H15" s="108">
        <v>4485486</v>
      </c>
      <c r="I15" s="108">
        <v>3274977</v>
      </c>
      <c r="J15" s="108">
        <v>3611975</v>
      </c>
      <c r="K15" s="108">
        <v>3394201</v>
      </c>
    </row>
    <row r="16" spans="1:11" ht="12.75" customHeight="1" x14ac:dyDescent="0.25">
      <c r="A16" s="193" t="s">
        <v>441</v>
      </c>
      <c r="B16" s="193"/>
      <c r="C16" s="193"/>
      <c r="D16" s="193"/>
      <c r="E16" s="193"/>
      <c r="F16" s="193"/>
      <c r="G16" s="15">
        <v>9</v>
      </c>
      <c r="H16" s="107">
        <f>SUM(H17:H19)</f>
        <v>64711128</v>
      </c>
      <c r="I16" s="107">
        <f>SUM(I17:I19)</f>
        <v>16586536</v>
      </c>
      <c r="J16" s="107">
        <f>SUM(J17:J19)</f>
        <v>66346808</v>
      </c>
      <c r="K16" s="107">
        <f>SUM(K17:K19)</f>
        <v>13072061</v>
      </c>
    </row>
    <row r="17" spans="1:11" ht="12.75" customHeight="1" x14ac:dyDescent="0.25">
      <c r="A17" s="224" t="s">
        <v>120</v>
      </c>
      <c r="B17" s="224"/>
      <c r="C17" s="224"/>
      <c r="D17" s="224"/>
      <c r="E17" s="224"/>
      <c r="F17" s="224"/>
      <c r="G17" s="14">
        <v>10</v>
      </c>
      <c r="H17" s="108">
        <v>58290712</v>
      </c>
      <c r="I17" s="108">
        <v>14287302</v>
      </c>
      <c r="J17" s="108">
        <v>60036834</v>
      </c>
      <c r="K17" s="108">
        <v>11651892</v>
      </c>
    </row>
    <row r="18" spans="1:11" ht="12.75" customHeight="1" x14ac:dyDescent="0.25">
      <c r="A18" s="224" t="s">
        <v>121</v>
      </c>
      <c r="B18" s="224"/>
      <c r="C18" s="224"/>
      <c r="D18" s="224"/>
      <c r="E18" s="224"/>
      <c r="F18" s="224"/>
      <c r="G18" s="14">
        <v>11</v>
      </c>
      <c r="H18" s="108">
        <v>349276</v>
      </c>
      <c r="I18" s="108">
        <v>37239</v>
      </c>
      <c r="J18" s="108">
        <v>437626</v>
      </c>
      <c r="K18" s="108">
        <v>46157</v>
      </c>
    </row>
    <row r="19" spans="1:11" ht="12.75" customHeight="1" x14ac:dyDescent="0.25">
      <c r="A19" s="224" t="s">
        <v>122</v>
      </c>
      <c r="B19" s="224"/>
      <c r="C19" s="224"/>
      <c r="D19" s="224"/>
      <c r="E19" s="224"/>
      <c r="F19" s="224"/>
      <c r="G19" s="14">
        <v>12</v>
      </c>
      <c r="H19" s="108">
        <v>6071140</v>
      </c>
      <c r="I19" s="108">
        <v>2261995</v>
      </c>
      <c r="J19" s="108">
        <v>5872348</v>
      </c>
      <c r="K19" s="108">
        <v>1374012</v>
      </c>
    </row>
    <row r="20" spans="1:11" ht="12.75" customHeight="1" x14ac:dyDescent="0.25">
      <c r="A20" s="193" t="s">
        <v>442</v>
      </c>
      <c r="B20" s="193"/>
      <c r="C20" s="193"/>
      <c r="D20" s="193"/>
      <c r="E20" s="193"/>
      <c r="F20" s="193"/>
      <c r="G20" s="15">
        <v>13</v>
      </c>
      <c r="H20" s="107">
        <f>SUM(H21:H23)</f>
        <v>22005399</v>
      </c>
      <c r="I20" s="107">
        <f>SUM(I21:I23)</f>
        <v>5514070</v>
      </c>
      <c r="J20" s="107">
        <f>SUM(J21:J23)</f>
        <v>23477735</v>
      </c>
      <c r="K20" s="107">
        <f>SUM(K21:K23)</f>
        <v>5852692</v>
      </c>
    </row>
    <row r="21" spans="1:11" ht="12.75" customHeight="1" x14ac:dyDescent="0.25">
      <c r="A21" s="224" t="s">
        <v>105</v>
      </c>
      <c r="B21" s="224"/>
      <c r="C21" s="224"/>
      <c r="D21" s="224"/>
      <c r="E21" s="224"/>
      <c r="F21" s="224"/>
      <c r="G21" s="14">
        <v>14</v>
      </c>
      <c r="H21" s="108">
        <v>14421921</v>
      </c>
      <c r="I21" s="108">
        <v>3632476</v>
      </c>
      <c r="J21" s="108">
        <v>15335492</v>
      </c>
      <c r="K21" s="108">
        <v>3856387</v>
      </c>
    </row>
    <row r="22" spans="1:11" ht="12.75" customHeight="1" x14ac:dyDescent="0.25">
      <c r="A22" s="224" t="s">
        <v>106</v>
      </c>
      <c r="B22" s="224"/>
      <c r="C22" s="224"/>
      <c r="D22" s="224"/>
      <c r="E22" s="224"/>
      <c r="F22" s="224"/>
      <c r="G22" s="14">
        <v>15</v>
      </c>
      <c r="H22" s="108">
        <v>4582927</v>
      </c>
      <c r="I22" s="108">
        <v>1126506</v>
      </c>
      <c r="J22" s="108">
        <v>5038976</v>
      </c>
      <c r="K22" s="108">
        <v>1208271</v>
      </c>
    </row>
    <row r="23" spans="1:11" ht="12.75" customHeight="1" x14ac:dyDescent="0.25">
      <c r="A23" s="224" t="s">
        <v>107</v>
      </c>
      <c r="B23" s="224"/>
      <c r="C23" s="224"/>
      <c r="D23" s="224"/>
      <c r="E23" s="224"/>
      <c r="F23" s="224"/>
      <c r="G23" s="14">
        <v>16</v>
      </c>
      <c r="H23" s="108">
        <v>3000551</v>
      </c>
      <c r="I23" s="108">
        <v>755088</v>
      </c>
      <c r="J23" s="108">
        <v>3103267</v>
      </c>
      <c r="K23" s="108">
        <v>788034</v>
      </c>
    </row>
    <row r="24" spans="1:11" ht="12.75" customHeight="1" x14ac:dyDescent="0.25">
      <c r="A24" s="189" t="s">
        <v>108</v>
      </c>
      <c r="B24" s="189"/>
      <c r="C24" s="189"/>
      <c r="D24" s="189"/>
      <c r="E24" s="189"/>
      <c r="F24" s="189"/>
      <c r="G24" s="14">
        <v>17</v>
      </c>
      <c r="H24" s="108">
        <v>4503965</v>
      </c>
      <c r="I24" s="108">
        <v>1198250</v>
      </c>
      <c r="J24" s="108">
        <v>5091256</v>
      </c>
      <c r="K24" s="108">
        <v>1312854</v>
      </c>
    </row>
    <row r="25" spans="1:11" ht="12.75" customHeight="1" x14ac:dyDescent="0.25">
      <c r="A25" s="189" t="s">
        <v>109</v>
      </c>
      <c r="B25" s="189"/>
      <c r="C25" s="189"/>
      <c r="D25" s="189"/>
      <c r="E25" s="189"/>
      <c r="F25" s="189"/>
      <c r="G25" s="14">
        <v>18</v>
      </c>
      <c r="H25" s="108">
        <v>6560040</v>
      </c>
      <c r="I25" s="108">
        <v>1992015</v>
      </c>
      <c r="J25" s="108">
        <v>7154621</v>
      </c>
      <c r="K25" s="108">
        <v>2042612</v>
      </c>
    </row>
    <row r="26" spans="1:11" ht="12.75" customHeight="1" x14ac:dyDescent="0.25">
      <c r="A26" s="193" t="s">
        <v>443</v>
      </c>
      <c r="B26" s="193"/>
      <c r="C26" s="193"/>
      <c r="D26" s="193"/>
      <c r="E26" s="193"/>
      <c r="F26" s="193"/>
      <c r="G26" s="15">
        <v>19</v>
      </c>
      <c r="H26" s="107">
        <f>H27+H28</f>
        <v>290344</v>
      </c>
      <c r="I26" s="107">
        <f>I27+I28</f>
        <v>290344</v>
      </c>
      <c r="J26" s="107">
        <f>J27+J28</f>
        <v>33100</v>
      </c>
      <c r="K26" s="107">
        <f>K27+K28</f>
        <v>33100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290344</v>
      </c>
      <c r="I28" s="108">
        <v>290344</v>
      </c>
      <c r="J28" s="108">
        <v>33100</v>
      </c>
      <c r="K28" s="108">
        <v>33100</v>
      </c>
    </row>
    <row r="29" spans="1:11" ht="12.75" customHeight="1" x14ac:dyDescent="0.25">
      <c r="A29" s="193" t="s">
        <v>444</v>
      </c>
      <c r="B29" s="193"/>
      <c r="C29" s="193"/>
      <c r="D29" s="193"/>
      <c r="E29" s="193"/>
      <c r="F29" s="193"/>
      <c r="G29" s="15">
        <v>22</v>
      </c>
      <c r="H29" s="107">
        <f>SUM(H30:H35)</f>
        <v>847132</v>
      </c>
      <c r="I29" s="107">
        <f>SUM(I30:I35)</f>
        <v>847132</v>
      </c>
      <c r="J29" s="107">
        <f>SUM(J30:J35)</f>
        <v>634476</v>
      </c>
      <c r="K29" s="107">
        <f>SUM(K30:K35)</f>
        <v>634476</v>
      </c>
    </row>
    <row r="30" spans="1:11" ht="12.75" customHeight="1" x14ac:dyDescent="0.25">
      <c r="A30" s="224" t="s">
        <v>125</v>
      </c>
      <c r="B30" s="224"/>
      <c r="C30" s="224"/>
      <c r="D30" s="224"/>
      <c r="E30" s="224"/>
      <c r="F30" s="224"/>
      <c r="G30" s="14">
        <v>23</v>
      </c>
      <c r="H30" s="108">
        <v>847132</v>
      </c>
      <c r="I30" s="108">
        <v>847132</v>
      </c>
      <c r="J30" s="108">
        <v>634476</v>
      </c>
      <c r="K30" s="108">
        <v>634476</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597693</v>
      </c>
      <c r="I36" s="108">
        <v>250156</v>
      </c>
      <c r="J36" s="108">
        <v>658844</v>
      </c>
      <c r="K36" s="108">
        <v>326889</v>
      </c>
    </row>
    <row r="37" spans="1:11" ht="12.75" customHeight="1" x14ac:dyDescent="0.25">
      <c r="A37" s="221" t="s">
        <v>362</v>
      </c>
      <c r="B37" s="221"/>
      <c r="C37" s="221"/>
      <c r="D37" s="221"/>
      <c r="E37" s="221"/>
      <c r="F37" s="221"/>
      <c r="G37" s="15">
        <v>30</v>
      </c>
      <c r="H37" s="107">
        <f>SUM(H38:H47)</f>
        <v>461772</v>
      </c>
      <c r="I37" s="107">
        <f>SUM(I38:I47)</f>
        <v>60863</v>
      </c>
      <c r="J37" s="107">
        <f>SUM(J38:J47)</f>
        <v>457694</v>
      </c>
      <c r="K37" s="107">
        <f>SUM(K38:K47)</f>
        <v>66529</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38646</v>
      </c>
      <c r="I44" s="108">
        <v>8745</v>
      </c>
      <c r="J44" s="108">
        <v>28657</v>
      </c>
      <c r="K44" s="108">
        <v>6266</v>
      </c>
    </row>
    <row r="45" spans="1:11" ht="12.75" customHeight="1" x14ac:dyDescent="0.25">
      <c r="A45" s="189" t="s">
        <v>138</v>
      </c>
      <c r="B45" s="189"/>
      <c r="C45" s="189"/>
      <c r="D45" s="189"/>
      <c r="E45" s="189"/>
      <c r="F45" s="189"/>
      <c r="G45" s="14">
        <v>38</v>
      </c>
      <c r="H45" s="108">
        <v>423126</v>
      </c>
      <c r="I45" s="108">
        <v>52118</v>
      </c>
      <c r="J45" s="108">
        <v>429037</v>
      </c>
      <c r="K45" s="108">
        <v>60263</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1138856</v>
      </c>
      <c r="I48" s="107">
        <f>SUM(I49:I55)</f>
        <v>267870</v>
      </c>
      <c r="J48" s="107">
        <f>SUM(J49:J55)</f>
        <v>839699</v>
      </c>
      <c r="K48" s="107">
        <f>SUM(K49:K55)</f>
        <v>321677</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497981</v>
      </c>
      <c r="I51" s="108">
        <v>111510</v>
      </c>
      <c r="J51" s="108">
        <v>389769</v>
      </c>
      <c r="K51" s="108">
        <v>95221</v>
      </c>
    </row>
    <row r="52" spans="1:11" ht="12.75" customHeight="1" x14ac:dyDescent="0.25">
      <c r="A52" s="214" t="s">
        <v>144</v>
      </c>
      <c r="B52" s="214"/>
      <c r="C52" s="214"/>
      <c r="D52" s="214"/>
      <c r="E52" s="214"/>
      <c r="F52" s="214"/>
      <c r="G52" s="14">
        <v>45</v>
      </c>
      <c r="H52" s="108">
        <v>640875</v>
      </c>
      <c r="I52" s="108">
        <v>156360</v>
      </c>
      <c r="J52" s="108">
        <v>449930</v>
      </c>
      <c r="K52" s="108">
        <v>226456</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115496667</v>
      </c>
      <c r="I60" s="107">
        <f t="shared" ref="I60:K60" si="0">I8+I37+I56+I57</f>
        <v>33741068</v>
      </c>
      <c r="J60" s="107">
        <f t="shared" si="0"/>
        <v>116667094</v>
      </c>
      <c r="K60" s="107">
        <f t="shared" si="0"/>
        <v>26982576</v>
      </c>
    </row>
    <row r="61" spans="1:11" ht="12.75" customHeight="1" x14ac:dyDescent="0.25">
      <c r="A61" s="221" t="s">
        <v>365</v>
      </c>
      <c r="B61" s="221"/>
      <c r="C61" s="221"/>
      <c r="D61" s="221"/>
      <c r="E61" s="221"/>
      <c r="F61" s="221"/>
      <c r="G61" s="15">
        <v>54</v>
      </c>
      <c r="H61" s="107">
        <f>H14+H48+H58+H59</f>
        <v>105140043</v>
      </c>
      <c r="I61" s="107">
        <f t="shared" ref="I61:K61" si="1">I14+I48+I58+I59</f>
        <v>30221350</v>
      </c>
      <c r="J61" s="107">
        <f t="shared" si="1"/>
        <v>107848514</v>
      </c>
      <c r="K61" s="107">
        <f t="shared" si="1"/>
        <v>26990562</v>
      </c>
    </row>
    <row r="62" spans="1:11" ht="12.75" customHeight="1" x14ac:dyDescent="0.25">
      <c r="A62" s="221" t="s">
        <v>366</v>
      </c>
      <c r="B62" s="221"/>
      <c r="C62" s="221"/>
      <c r="D62" s="221"/>
      <c r="E62" s="221"/>
      <c r="F62" s="221"/>
      <c r="G62" s="15">
        <v>55</v>
      </c>
      <c r="H62" s="107">
        <f>H60-H61</f>
        <v>10356624</v>
      </c>
      <c r="I62" s="107">
        <f t="shared" ref="I62:K62" si="2">I60-I61</f>
        <v>3519718</v>
      </c>
      <c r="J62" s="107">
        <f t="shared" si="2"/>
        <v>8818580</v>
      </c>
      <c r="K62" s="107">
        <f t="shared" si="2"/>
        <v>-7986</v>
      </c>
    </row>
    <row r="63" spans="1:11" ht="12.75" customHeight="1" x14ac:dyDescent="0.25">
      <c r="A63" s="222" t="s">
        <v>367</v>
      </c>
      <c r="B63" s="222"/>
      <c r="C63" s="222"/>
      <c r="D63" s="222"/>
      <c r="E63" s="222"/>
      <c r="F63" s="222"/>
      <c r="G63" s="15">
        <v>56</v>
      </c>
      <c r="H63" s="107">
        <f>+IF((H60-H61)&gt;0,(H60-H61),0)</f>
        <v>10356624</v>
      </c>
      <c r="I63" s="107">
        <f t="shared" ref="I63:K63" si="3">+IF((I60-I61)&gt;0,(I60-I61),0)</f>
        <v>3519718</v>
      </c>
      <c r="J63" s="107">
        <f t="shared" si="3"/>
        <v>8818580</v>
      </c>
      <c r="K63" s="107">
        <f t="shared" si="3"/>
        <v>0</v>
      </c>
    </row>
    <row r="64" spans="1:11" ht="12.75" customHeight="1" x14ac:dyDescent="0.25">
      <c r="A64" s="222" t="s">
        <v>368</v>
      </c>
      <c r="B64" s="222"/>
      <c r="C64" s="222"/>
      <c r="D64" s="222"/>
      <c r="E64" s="222"/>
      <c r="F64" s="222"/>
      <c r="G64" s="15">
        <v>57</v>
      </c>
      <c r="H64" s="107">
        <f>+IF((H60-H61)&lt;0,(H60-H61),0)</f>
        <v>0</v>
      </c>
      <c r="I64" s="107">
        <f t="shared" ref="I64:K64" si="4">+IF((I60-I61)&lt;0,(I60-I61),0)</f>
        <v>0</v>
      </c>
      <c r="J64" s="107">
        <f t="shared" si="4"/>
        <v>0</v>
      </c>
      <c r="K64" s="107">
        <f t="shared" si="4"/>
        <v>-7986</v>
      </c>
    </row>
    <row r="65" spans="1:11" ht="12.75" customHeight="1" x14ac:dyDescent="0.25">
      <c r="A65" s="223" t="s">
        <v>111</v>
      </c>
      <c r="B65" s="223"/>
      <c r="C65" s="223"/>
      <c r="D65" s="223"/>
      <c r="E65" s="223"/>
      <c r="F65" s="223"/>
      <c r="G65" s="14">
        <v>58</v>
      </c>
      <c r="H65" s="108">
        <v>946625</v>
      </c>
      <c r="I65" s="108">
        <v>946625</v>
      </c>
      <c r="J65" s="108">
        <v>509619</v>
      </c>
      <c r="K65" s="108">
        <v>0</v>
      </c>
    </row>
    <row r="66" spans="1:11" ht="12.75" customHeight="1" x14ac:dyDescent="0.25">
      <c r="A66" s="221" t="s">
        <v>369</v>
      </c>
      <c r="B66" s="221"/>
      <c r="C66" s="221"/>
      <c r="D66" s="221"/>
      <c r="E66" s="221"/>
      <c r="F66" s="221"/>
      <c r="G66" s="15">
        <v>59</v>
      </c>
      <c r="H66" s="107">
        <f>H62-H65</f>
        <v>9409999</v>
      </c>
      <c r="I66" s="107">
        <f t="shared" ref="I66:K66" si="5">I62-I65</f>
        <v>2573093</v>
      </c>
      <c r="J66" s="107">
        <f t="shared" si="5"/>
        <v>8308961</v>
      </c>
      <c r="K66" s="107">
        <f t="shared" si="5"/>
        <v>-7986</v>
      </c>
    </row>
    <row r="67" spans="1:11" ht="12.75" customHeight="1" x14ac:dyDescent="0.25">
      <c r="A67" s="222" t="s">
        <v>370</v>
      </c>
      <c r="B67" s="222"/>
      <c r="C67" s="222"/>
      <c r="D67" s="222"/>
      <c r="E67" s="222"/>
      <c r="F67" s="222"/>
      <c r="G67" s="15">
        <v>60</v>
      </c>
      <c r="H67" s="107">
        <f>+IF((H62-H65)&gt;0,(H62-H65),0)</f>
        <v>9409999</v>
      </c>
      <c r="I67" s="107">
        <f t="shared" ref="I67:K67" si="6">+IF((I62-I65)&gt;0,(I62-I65),0)</f>
        <v>2573093</v>
      </c>
      <c r="J67" s="107">
        <f t="shared" si="6"/>
        <v>8308961</v>
      </c>
      <c r="K67" s="107">
        <f t="shared" si="6"/>
        <v>0</v>
      </c>
    </row>
    <row r="68" spans="1:11" ht="12.75" customHeight="1" x14ac:dyDescent="0.25">
      <c r="A68" s="222" t="s">
        <v>371</v>
      </c>
      <c r="B68" s="222"/>
      <c r="C68" s="222"/>
      <c r="D68" s="222"/>
      <c r="E68" s="222"/>
      <c r="F68" s="222"/>
      <c r="G68" s="15">
        <v>61</v>
      </c>
      <c r="H68" s="107">
        <f>+IF((H62-H65)&lt;0,(H62-H65),0)</f>
        <v>0</v>
      </c>
      <c r="I68" s="107">
        <f t="shared" ref="I68:K68" si="7">+IF((I62-I65)&lt;0,(I62-I65),0)</f>
        <v>0</v>
      </c>
      <c r="J68" s="107">
        <f t="shared" si="7"/>
        <v>0</v>
      </c>
      <c r="K68" s="107">
        <f t="shared" si="7"/>
        <v>-7986</v>
      </c>
    </row>
    <row r="69" spans="1:11" x14ac:dyDescent="0.25">
      <c r="A69" s="215" t="s">
        <v>152</v>
      </c>
      <c r="B69" s="215"/>
      <c r="C69" s="215"/>
      <c r="D69" s="215"/>
      <c r="E69" s="215"/>
      <c r="F69" s="215"/>
      <c r="G69" s="216"/>
      <c r="H69" s="216"/>
      <c r="I69" s="216"/>
      <c r="J69" s="217"/>
      <c r="K69" s="217"/>
    </row>
    <row r="70" spans="1:11" ht="22.2"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130">
        <v>0</v>
      </c>
      <c r="I74" s="130">
        <v>0</v>
      </c>
      <c r="J74" s="130">
        <v>0</v>
      </c>
      <c r="K74" s="130">
        <v>0</v>
      </c>
    </row>
    <row r="75" spans="1:11" ht="12.75" customHeight="1" x14ac:dyDescent="0.25">
      <c r="A75" s="222" t="s">
        <v>374</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9409999</v>
      </c>
      <c r="I89" s="111">
        <v>2573093</v>
      </c>
      <c r="J89" s="111">
        <v>8308961</v>
      </c>
      <c r="K89" s="111">
        <v>-7986</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111">
        <v>0</v>
      </c>
      <c r="I92" s="111">
        <v>0</v>
      </c>
      <c r="J92" s="111">
        <v>0</v>
      </c>
      <c r="K92" s="111">
        <v>0</v>
      </c>
    </row>
    <row r="93" spans="1:11" ht="38.25" customHeight="1" x14ac:dyDescent="0.25">
      <c r="A93" s="214" t="s">
        <v>384</v>
      </c>
      <c r="B93" s="214"/>
      <c r="C93" s="214"/>
      <c r="D93" s="214"/>
      <c r="E93" s="214"/>
      <c r="F93" s="214"/>
      <c r="G93" s="15">
        <v>82</v>
      </c>
      <c r="H93" s="111">
        <v>0</v>
      </c>
      <c r="I93" s="111">
        <v>0</v>
      </c>
      <c r="J93" s="111">
        <v>0</v>
      </c>
      <c r="K93" s="111">
        <v>0</v>
      </c>
    </row>
    <row r="94" spans="1:11" ht="38.25" customHeight="1" x14ac:dyDescent="0.25">
      <c r="A94" s="214" t="s">
        <v>385</v>
      </c>
      <c r="B94" s="214"/>
      <c r="C94" s="214"/>
      <c r="D94" s="214"/>
      <c r="E94" s="214"/>
      <c r="F94" s="214"/>
      <c r="G94" s="15">
        <v>83</v>
      </c>
      <c r="H94" s="111">
        <v>0</v>
      </c>
      <c r="I94" s="111">
        <v>0</v>
      </c>
      <c r="J94" s="111">
        <v>0</v>
      </c>
      <c r="K94" s="111">
        <v>0</v>
      </c>
    </row>
    <row r="95" spans="1:11" x14ac:dyDescent="0.25">
      <c r="A95" s="214" t="s">
        <v>386</v>
      </c>
      <c r="B95" s="214"/>
      <c r="C95" s="214"/>
      <c r="D95" s="214"/>
      <c r="E95" s="214"/>
      <c r="F95" s="214"/>
      <c r="G95" s="15">
        <v>84</v>
      </c>
      <c r="H95" s="111">
        <v>0</v>
      </c>
      <c r="I95" s="111">
        <v>0</v>
      </c>
      <c r="J95" s="111">
        <v>0</v>
      </c>
      <c r="K95" s="111">
        <v>0</v>
      </c>
    </row>
    <row r="96" spans="1:11" x14ac:dyDescent="0.25">
      <c r="A96" s="214" t="s">
        <v>387</v>
      </c>
      <c r="B96" s="214"/>
      <c r="C96" s="214"/>
      <c r="D96" s="214"/>
      <c r="E96" s="214"/>
      <c r="F96" s="214"/>
      <c r="G96" s="15">
        <v>85</v>
      </c>
      <c r="H96" s="111">
        <v>0</v>
      </c>
      <c r="I96" s="111">
        <v>0</v>
      </c>
      <c r="J96" s="111">
        <v>0</v>
      </c>
      <c r="K96" s="111">
        <v>0</v>
      </c>
    </row>
    <row r="97" spans="1:11" ht="26.25" customHeight="1" x14ac:dyDescent="0.25">
      <c r="A97" s="214" t="s">
        <v>388</v>
      </c>
      <c r="B97" s="214"/>
      <c r="C97" s="214"/>
      <c r="D97" s="214"/>
      <c r="E97" s="214"/>
      <c r="F97" s="214"/>
      <c r="G97" s="15">
        <v>86</v>
      </c>
      <c r="H97" s="111">
        <v>0</v>
      </c>
      <c r="I97" s="111">
        <v>0</v>
      </c>
      <c r="J97" s="111">
        <v>0</v>
      </c>
      <c r="K97" s="111">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9409999</v>
      </c>
      <c r="I109" s="110">
        <f>I89+I108</f>
        <v>2573093</v>
      </c>
      <c r="J109" s="110">
        <f t="shared" ref="J109:K109" si="12">J89+J108</f>
        <v>8308961</v>
      </c>
      <c r="K109" s="110">
        <f t="shared" si="12"/>
        <v>-7986</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46" sqref="I46:I4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471</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469</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10356624</v>
      </c>
      <c r="I8" s="123">
        <v>8818580</v>
      </c>
    </row>
    <row r="9" spans="1:9" ht="12.75" customHeight="1" x14ac:dyDescent="0.25">
      <c r="A9" s="245" t="s">
        <v>171</v>
      </c>
      <c r="B9" s="245"/>
      <c r="C9" s="245"/>
      <c r="D9" s="245"/>
      <c r="E9" s="245"/>
      <c r="F9" s="245"/>
      <c r="G9" s="124">
        <v>2</v>
      </c>
      <c r="H9" s="125">
        <f>H10+H11+H12+H13+H14+H15+H16+H17</f>
        <v>4916217</v>
      </c>
      <c r="I9" s="125">
        <f>I10+I11+I12+I13+I14+I15+I16+I17</f>
        <v>4937350</v>
      </c>
    </row>
    <row r="10" spans="1:9" ht="12.75" customHeight="1" x14ac:dyDescent="0.25">
      <c r="A10" s="224" t="s">
        <v>172</v>
      </c>
      <c r="B10" s="224"/>
      <c r="C10" s="224"/>
      <c r="D10" s="224"/>
      <c r="E10" s="224"/>
      <c r="F10" s="224"/>
      <c r="G10" s="122">
        <v>3</v>
      </c>
      <c r="H10" s="123">
        <v>4503965</v>
      </c>
      <c r="I10" s="123">
        <v>5091256</v>
      </c>
    </row>
    <row r="11" spans="1:9" ht="22.2" customHeight="1" x14ac:dyDescent="0.25">
      <c r="A11" s="224" t="s">
        <v>173</v>
      </c>
      <c r="B11" s="224"/>
      <c r="C11" s="224"/>
      <c r="D11" s="224"/>
      <c r="E11" s="224"/>
      <c r="F11" s="224"/>
      <c r="G11" s="122">
        <v>4</v>
      </c>
      <c r="H11" s="123">
        <v>0</v>
      </c>
      <c r="I11" s="123">
        <v>0</v>
      </c>
    </row>
    <row r="12" spans="1:9" ht="23.4" customHeight="1" x14ac:dyDescent="0.25">
      <c r="A12" s="224" t="s">
        <v>174</v>
      </c>
      <c r="B12" s="224"/>
      <c r="C12" s="224"/>
      <c r="D12" s="224"/>
      <c r="E12" s="224"/>
      <c r="F12" s="224"/>
      <c r="G12" s="122">
        <v>5</v>
      </c>
      <c r="H12" s="123">
        <v>0</v>
      </c>
      <c r="I12" s="123">
        <v>0</v>
      </c>
    </row>
    <row r="13" spans="1:9" ht="12.75" customHeight="1" x14ac:dyDescent="0.25">
      <c r="A13" s="224" t="s">
        <v>175</v>
      </c>
      <c r="B13" s="224"/>
      <c r="C13" s="224"/>
      <c r="D13" s="224"/>
      <c r="E13" s="224"/>
      <c r="F13" s="224"/>
      <c r="G13" s="122">
        <v>6</v>
      </c>
      <c r="H13" s="123">
        <v>0</v>
      </c>
      <c r="I13" s="123">
        <v>0</v>
      </c>
    </row>
    <row r="14" spans="1:9" ht="12.75" customHeight="1" x14ac:dyDescent="0.25">
      <c r="A14" s="224" t="s">
        <v>176</v>
      </c>
      <c r="B14" s="224"/>
      <c r="C14" s="224"/>
      <c r="D14" s="224"/>
      <c r="E14" s="224"/>
      <c r="F14" s="224"/>
      <c r="G14" s="122">
        <v>7</v>
      </c>
      <c r="H14" s="123">
        <v>0</v>
      </c>
      <c r="I14" s="123">
        <v>0</v>
      </c>
    </row>
    <row r="15" spans="1:9" ht="12.75" customHeight="1" x14ac:dyDescent="0.25">
      <c r="A15" s="224" t="s">
        <v>177</v>
      </c>
      <c r="B15" s="224"/>
      <c r="C15" s="224"/>
      <c r="D15" s="224"/>
      <c r="E15" s="224"/>
      <c r="F15" s="224"/>
      <c r="G15" s="122">
        <v>8</v>
      </c>
      <c r="H15" s="123">
        <v>412252</v>
      </c>
      <c r="I15" s="123">
        <v>-153906</v>
      </c>
    </row>
    <row r="16" spans="1:9" ht="12.75" customHeight="1" x14ac:dyDescent="0.25">
      <c r="A16" s="224" t="s">
        <v>178</v>
      </c>
      <c r="B16" s="224"/>
      <c r="C16" s="224"/>
      <c r="D16" s="224"/>
      <c r="E16" s="224"/>
      <c r="F16" s="224"/>
      <c r="G16" s="122">
        <v>9</v>
      </c>
      <c r="H16" s="123">
        <v>0</v>
      </c>
      <c r="I16" s="123">
        <v>0</v>
      </c>
    </row>
    <row r="17" spans="1:9" ht="25.2" customHeight="1" x14ac:dyDescent="0.25">
      <c r="A17" s="224" t="s">
        <v>179</v>
      </c>
      <c r="B17" s="224"/>
      <c r="C17" s="224"/>
      <c r="D17" s="224"/>
      <c r="E17" s="224"/>
      <c r="F17" s="224"/>
      <c r="G17" s="122">
        <v>10</v>
      </c>
      <c r="H17" s="123">
        <v>0</v>
      </c>
      <c r="I17" s="123">
        <v>0</v>
      </c>
    </row>
    <row r="18" spans="1:9" ht="28.2" customHeight="1" x14ac:dyDescent="0.25">
      <c r="A18" s="241" t="s">
        <v>307</v>
      </c>
      <c r="B18" s="241"/>
      <c r="C18" s="241"/>
      <c r="D18" s="241"/>
      <c r="E18" s="241"/>
      <c r="F18" s="241"/>
      <c r="G18" s="124">
        <v>11</v>
      </c>
      <c r="H18" s="125">
        <f>H8+H9</f>
        <v>15272841</v>
      </c>
      <c r="I18" s="125">
        <f>I8+I9</f>
        <v>13755930</v>
      </c>
    </row>
    <row r="19" spans="1:9" ht="12.75" customHeight="1" x14ac:dyDescent="0.25">
      <c r="A19" s="245" t="s">
        <v>180</v>
      </c>
      <c r="B19" s="245"/>
      <c r="C19" s="245"/>
      <c r="D19" s="245"/>
      <c r="E19" s="245"/>
      <c r="F19" s="245"/>
      <c r="G19" s="124">
        <v>12</v>
      </c>
      <c r="H19" s="125">
        <f>H20+H21+H22+H23</f>
        <v>1491677</v>
      </c>
      <c r="I19" s="125">
        <f>I20+I21+I22+I23</f>
        <v>8724982</v>
      </c>
    </row>
    <row r="20" spans="1:9" ht="12.75" customHeight="1" x14ac:dyDescent="0.25">
      <c r="A20" s="224" t="s">
        <v>181</v>
      </c>
      <c r="B20" s="224"/>
      <c r="C20" s="224"/>
      <c r="D20" s="224"/>
      <c r="E20" s="224"/>
      <c r="F20" s="224"/>
      <c r="G20" s="122">
        <v>13</v>
      </c>
      <c r="H20" s="123">
        <v>-1476073</v>
      </c>
      <c r="I20" s="123">
        <v>6376443</v>
      </c>
    </row>
    <row r="21" spans="1:9" ht="12.75" customHeight="1" x14ac:dyDescent="0.25">
      <c r="A21" s="224" t="s">
        <v>182</v>
      </c>
      <c r="B21" s="224"/>
      <c r="C21" s="224"/>
      <c r="D21" s="224"/>
      <c r="E21" s="224"/>
      <c r="F21" s="224"/>
      <c r="G21" s="122">
        <v>14</v>
      </c>
      <c r="H21" s="123">
        <v>-165912</v>
      </c>
      <c r="I21" s="123">
        <v>1626504</v>
      </c>
    </row>
    <row r="22" spans="1:9" ht="12.75" customHeight="1" x14ac:dyDescent="0.25">
      <c r="A22" s="224" t="s">
        <v>183</v>
      </c>
      <c r="B22" s="224"/>
      <c r="C22" s="224"/>
      <c r="D22" s="224"/>
      <c r="E22" s="224"/>
      <c r="F22" s="224"/>
      <c r="G22" s="122">
        <v>15</v>
      </c>
      <c r="H22" s="123">
        <v>2577038</v>
      </c>
      <c r="I22" s="123">
        <v>-1544208</v>
      </c>
    </row>
    <row r="23" spans="1:9" ht="12.75" customHeight="1" x14ac:dyDescent="0.25">
      <c r="A23" s="224" t="s">
        <v>184</v>
      </c>
      <c r="B23" s="224"/>
      <c r="C23" s="224"/>
      <c r="D23" s="224"/>
      <c r="E23" s="224"/>
      <c r="F23" s="224"/>
      <c r="G23" s="122">
        <v>16</v>
      </c>
      <c r="H23" s="123">
        <v>556624</v>
      </c>
      <c r="I23" s="123">
        <v>2266243</v>
      </c>
    </row>
    <row r="24" spans="1:9" ht="12.75" customHeight="1" x14ac:dyDescent="0.25">
      <c r="A24" s="241" t="s">
        <v>185</v>
      </c>
      <c r="B24" s="241"/>
      <c r="C24" s="241"/>
      <c r="D24" s="241"/>
      <c r="E24" s="241"/>
      <c r="F24" s="241"/>
      <c r="G24" s="124">
        <v>17</v>
      </c>
      <c r="H24" s="125">
        <f>H18+H19</f>
        <v>16764518</v>
      </c>
      <c r="I24" s="125">
        <f>I18+I19</f>
        <v>22480912</v>
      </c>
    </row>
    <row r="25" spans="1:9" ht="12.75" customHeight="1" x14ac:dyDescent="0.25">
      <c r="A25" s="189" t="s">
        <v>186</v>
      </c>
      <c r="B25" s="189"/>
      <c r="C25" s="189"/>
      <c r="D25" s="189"/>
      <c r="E25" s="189"/>
      <c r="F25" s="189"/>
      <c r="G25" s="122">
        <v>18</v>
      </c>
      <c r="H25" s="123">
        <v>0</v>
      </c>
      <c r="I25" s="123">
        <v>0</v>
      </c>
    </row>
    <row r="26" spans="1:9" ht="12.75" customHeight="1" x14ac:dyDescent="0.25">
      <c r="A26" s="189" t="s">
        <v>187</v>
      </c>
      <c r="B26" s="189"/>
      <c r="C26" s="189"/>
      <c r="D26" s="189"/>
      <c r="E26" s="189"/>
      <c r="F26" s="189"/>
      <c r="G26" s="122">
        <v>19</v>
      </c>
      <c r="H26" s="123">
        <v>0</v>
      </c>
      <c r="I26" s="123">
        <v>-552210</v>
      </c>
    </row>
    <row r="27" spans="1:9" ht="25.95" customHeight="1" x14ac:dyDescent="0.25">
      <c r="A27" s="242" t="s">
        <v>188</v>
      </c>
      <c r="B27" s="242"/>
      <c r="C27" s="242"/>
      <c r="D27" s="242"/>
      <c r="E27" s="242"/>
      <c r="F27" s="242"/>
      <c r="G27" s="124">
        <v>20</v>
      </c>
      <c r="H27" s="125">
        <f>H24+H25+H26</f>
        <v>16764518</v>
      </c>
      <c r="I27" s="125">
        <f>I24+I25+I26</f>
        <v>21928702</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0</v>
      </c>
      <c r="I31" s="126">
        <v>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0</v>
      </c>
      <c r="I35" s="127">
        <f>I29+I30+I31+I32+I33+I34</f>
        <v>0</v>
      </c>
    </row>
    <row r="36" spans="1:9" ht="22.95" customHeight="1" x14ac:dyDescent="0.25">
      <c r="A36" s="189" t="s">
        <v>197</v>
      </c>
      <c r="B36" s="189"/>
      <c r="C36" s="189"/>
      <c r="D36" s="189"/>
      <c r="E36" s="189"/>
      <c r="F36" s="189"/>
      <c r="G36" s="122">
        <v>28</v>
      </c>
      <c r="H36" s="126">
        <v>-6825203</v>
      </c>
      <c r="I36" s="126">
        <v>-21571523</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-6825203</v>
      </c>
      <c r="I41" s="127">
        <f>I36+I37+I38+I39+I40</f>
        <v>-21571523</v>
      </c>
    </row>
    <row r="42" spans="1:9" ht="29.4" customHeight="1" x14ac:dyDescent="0.25">
      <c r="A42" s="242" t="s">
        <v>203</v>
      </c>
      <c r="B42" s="242"/>
      <c r="C42" s="242"/>
      <c r="D42" s="242"/>
      <c r="E42" s="242"/>
      <c r="F42" s="242"/>
      <c r="G42" s="124">
        <v>34</v>
      </c>
      <c r="H42" s="127">
        <f>H35+H41</f>
        <v>-6825203</v>
      </c>
      <c r="I42" s="127">
        <f>I35+I41</f>
        <v>-21571523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1062513</v>
      </c>
    </row>
    <row r="47" spans="1:9" ht="12.75" customHeight="1" x14ac:dyDescent="0.25">
      <c r="A47" s="189" t="s">
        <v>208</v>
      </c>
      <c r="B47" s="189"/>
      <c r="C47" s="189"/>
      <c r="D47" s="189"/>
      <c r="E47" s="189"/>
      <c r="F47" s="189"/>
      <c r="G47" s="122">
        <v>38</v>
      </c>
      <c r="H47" s="126">
        <v>343757</v>
      </c>
      <c r="I47" s="126">
        <v>397428</v>
      </c>
    </row>
    <row r="48" spans="1:9" ht="22.2" customHeight="1" x14ac:dyDescent="0.25">
      <c r="A48" s="241" t="s">
        <v>209</v>
      </c>
      <c r="B48" s="241"/>
      <c r="C48" s="241"/>
      <c r="D48" s="241"/>
      <c r="E48" s="241"/>
      <c r="F48" s="241"/>
      <c r="G48" s="124">
        <v>39</v>
      </c>
      <c r="H48" s="127">
        <f>H44+H45+H46+H47</f>
        <v>343757</v>
      </c>
      <c r="I48" s="127">
        <f>I44+I45+I46+I47</f>
        <v>1459941</v>
      </c>
    </row>
    <row r="49" spans="1:9" ht="24.6" customHeight="1" x14ac:dyDescent="0.25">
      <c r="A49" s="189" t="s">
        <v>306</v>
      </c>
      <c r="B49" s="189"/>
      <c r="C49" s="189"/>
      <c r="D49" s="189"/>
      <c r="E49" s="189"/>
      <c r="F49" s="189"/>
      <c r="G49" s="122">
        <v>40</v>
      </c>
      <c r="H49" s="126">
        <v>-5237710</v>
      </c>
      <c r="I49" s="126">
        <v>0</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-5237710</v>
      </c>
      <c r="I54" s="127">
        <f>I49+I50+I51+I52+I53</f>
        <v>0</v>
      </c>
    </row>
    <row r="55" spans="1:9" ht="29.4" customHeight="1" x14ac:dyDescent="0.25">
      <c r="A55" s="242" t="s">
        <v>215</v>
      </c>
      <c r="B55" s="242"/>
      <c r="C55" s="242"/>
      <c r="D55" s="242"/>
      <c r="E55" s="242"/>
      <c r="F55" s="242"/>
      <c r="G55" s="124">
        <v>46</v>
      </c>
      <c r="H55" s="127">
        <f>H48+H54</f>
        <v>-4893953</v>
      </c>
      <c r="I55" s="127">
        <f>I48+I54</f>
        <v>1459941</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5045362</v>
      </c>
      <c r="I57" s="127">
        <f>I27+I42+I55+I56</f>
        <v>1817120</v>
      </c>
    </row>
    <row r="58" spans="1:9" x14ac:dyDescent="0.25">
      <c r="A58" s="244" t="s">
        <v>218</v>
      </c>
      <c r="B58" s="244"/>
      <c r="C58" s="244"/>
      <c r="D58" s="244"/>
      <c r="E58" s="244"/>
      <c r="F58" s="244"/>
      <c r="G58" s="122">
        <v>49</v>
      </c>
      <c r="H58" s="126">
        <v>1452202</v>
      </c>
      <c r="I58" s="126">
        <v>6497564</v>
      </c>
    </row>
    <row r="59" spans="1:9" ht="31.2" customHeight="1" x14ac:dyDescent="0.25">
      <c r="A59" s="242" t="s">
        <v>219</v>
      </c>
      <c r="B59" s="242"/>
      <c r="C59" s="242"/>
      <c r="D59" s="242"/>
      <c r="E59" s="242"/>
      <c r="F59" s="242"/>
      <c r="G59" s="124">
        <v>50</v>
      </c>
      <c r="H59" s="127">
        <f>H57+H58</f>
        <v>6497564</v>
      </c>
      <c r="I59" s="127">
        <f>I57+I58</f>
        <v>8314684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26" sqref="I2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Y62" sqref="Y6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44469</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49240200</v>
      </c>
      <c r="I7" s="41">
        <v>0</v>
      </c>
      <c r="J7" s="41">
        <v>0</v>
      </c>
      <c r="K7" s="41">
        <v>1943182</v>
      </c>
      <c r="L7" s="41">
        <v>2531437</v>
      </c>
      <c r="M7" s="41">
        <v>0</v>
      </c>
      <c r="N7" s="41">
        <v>0</v>
      </c>
      <c r="O7" s="41">
        <v>19929613</v>
      </c>
      <c r="P7" s="41">
        <v>0</v>
      </c>
      <c r="Q7" s="41">
        <v>0</v>
      </c>
      <c r="R7" s="41">
        <v>0</v>
      </c>
      <c r="S7" s="41">
        <v>0</v>
      </c>
      <c r="T7" s="41">
        <v>0</v>
      </c>
      <c r="U7" s="41">
        <v>-14416199</v>
      </c>
      <c r="V7" s="41">
        <v>0</v>
      </c>
      <c r="W7" s="42">
        <f>H7+I7+J7+K7-L7+M7+N7+O7+P7+Q7+R7+U7+V7+S7+T7</f>
        <v>54165359</v>
      </c>
      <c r="X7" s="41">
        <v>0</v>
      </c>
      <c r="Y7" s="42">
        <f>W7+X7</f>
        <v>54165359</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49240200</v>
      </c>
      <c r="I10" s="42">
        <f t="shared" ref="I10:Y10" si="2">I7+I8+I9</f>
        <v>0</v>
      </c>
      <c r="J10" s="42">
        <f t="shared" si="2"/>
        <v>0</v>
      </c>
      <c r="K10" s="42">
        <f>K7+K8+K9</f>
        <v>1943182</v>
      </c>
      <c r="L10" s="42">
        <f t="shared" si="2"/>
        <v>2531437</v>
      </c>
      <c r="M10" s="42">
        <f t="shared" si="2"/>
        <v>0</v>
      </c>
      <c r="N10" s="42">
        <f t="shared" si="2"/>
        <v>0</v>
      </c>
      <c r="O10" s="42">
        <f t="shared" si="2"/>
        <v>19929613</v>
      </c>
      <c r="P10" s="42">
        <f t="shared" si="2"/>
        <v>0</v>
      </c>
      <c r="Q10" s="42">
        <f t="shared" si="2"/>
        <v>0</v>
      </c>
      <c r="R10" s="42">
        <f t="shared" si="2"/>
        <v>0</v>
      </c>
      <c r="S10" s="42">
        <f t="shared" si="2"/>
        <v>0</v>
      </c>
      <c r="T10" s="42">
        <f t="shared" si="2"/>
        <v>0</v>
      </c>
      <c r="U10" s="42">
        <f t="shared" si="2"/>
        <v>-14416199</v>
      </c>
      <c r="V10" s="42">
        <f t="shared" si="2"/>
        <v>0</v>
      </c>
      <c r="W10" s="42">
        <f t="shared" si="2"/>
        <v>54165359</v>
      </c>
      <c r="X10" s="42">
        <f t="shared" si="2"/>
        <v>0</v>
      </c>
      <c r="Y10" s="42">
        <f t="shared" si="2"/>
        <v>54165359</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9409999</v>
      </c>
      <c r="W11" s="42">
        <f t="shared" ref="W11:W29" si="3">H11+I11+J11+K11-L11+M11+N11+O11+P11+Q11+R11+U11+V11+S11+T11</f>
        <v>9409999</v>
      </c>
      <c r="X11" s="41">
        <v>0</v>
      </c>
      <c r="Y11" s="42">
        <f t="shared" ref="Y11:Y29" si="4">W11+X11</f>
        <v>9409999</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49240200</v>
      </c>
      <c r="I30" s="44">
        <f t="shared" ref="I30:Y30" si="5">SUM(I10:I29)</f>
        <v>0</v>
      </c>
      <c r="J30" s="44">
        <f t="shared" si="5"/>
        <v>0</v>
      </c>
      <c r="K30" s="44">
        <f t="shared" si="5"/>
        <v>1943182</v>
      </c>
      <c r="L30" s="44">
        <f t="shared" si="5"/>
        <v>2531437</v>
      </c>
      <c r="M30" s="44">
        <f t="shared" si="5"/>
        <v>0</v>
      </c>
      <c r="N30" s="44">
        <f t="shared" si="5"/>
        <v>0</v>
      </c>
      <c r="O30" s="44">
        <f t="shared" si="5"/>
        <v>19929613</v>
      </c>
      <c r="P30" s="44">
        <f t="shared" si="5"/>
        <v>0</v>
      </c>
      <c r="Q30" s="44">
        <f t="shared" si="5"/>
        <v>0</v>
      </c>
      <c r="R30" s="44">
        <f t="shared" si="5"/>
        <v>0</v>
      </c>
      <c r="S30" s="44">
        <f t="shared" si="5"/>
        <v>0</v>
      </c>
      <c r="T30" s="44">
        <f t="shared" si="5"/>
        <v>0</v>
      </c>
      <c r="U30" s="44">
        <f t="shared" si="5"/>
        <v>-14416199</v>
      </c>
      <c r="V30" s="44">
        <f t="shared" si="5"/>
        <v>9409999</v>
      </c>
      <c r="W30" s="44">
        <f t="shared" si="5"/>
        <v>63575358</v>
      </c>
      <c r="X30" s="44">
        <f t="shared" si="5"/>
        <v>0</v>
      </c>
      <c r="Y30" s="44">
        <f t="shared" si="5"/>
        <v>63575358</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9409999</v>
      </c>
      <c r="W33" s="42">
        <f t="shared" si="8"/>
        <v>9409999</v>
      </c>
      <c r="X33" s="42">
        <f t="shared" si="8"/>
        <v>0</v>
      </c>
      <c r="Y33" s="42">
        <f t="shared" si="8"/>
        <v>9409999</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49240200</v>
      </c>
      <c r="I36" s="41">
        <v>0</v>
      </c>
      <c r="J36" s="41">
        <v>0</v>
      </c>
      <c r="K36" s="41">
        <v>1943182</v>
      </c>
      <c r="L36" s="41">
        <v>2531437</v>
      </c>
      <c r="M36" s="41">
        <v>0</v>
      </c>
      <c r="N36" s="41">
        <v>0</v>
      </c>
      <c r="O36" s="41">
        <v>19929613</v>
      </c>
      <c r="P36" s="41">
        <v>0</v>
      </c>
      <c r="Q36" s="41">
        <v>0</v>
      </c>
      <c r="R36" s="41">
        <v>0</v>
      </c>
      <c r="S36" s="41">
        <v>0</v>
      </c>
      <c r="T36" s="41">
        <v>0</v>
      </c>
      <c r="U36" s="41">
        <v>-5006200</v>
      </c>
      <c r="V36" s="41">
        <v>0</v>
      </c>
      <c r="W36" s="45">
        <f>H36+I36+J36+K36-L36+M36+N36+O36+P36+Q36+R36+U36+V36+S36+T36</f>
        <v>63575358</v>
      </c>
      <c r="X36" s="41">
        <v>0</v>
      </c>
      <c r="Y36" s="45">
        <f t="shared" ref="Y36:Y38" si="12">W36+X36</f>
        <v>63575358</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49240200</v>
      </c>
      <c r="I39" s="42">
        <f t="shared" ref="I39:Y39" si="14">I36+I37+I38</f>
        <v>0</v>
      </c>
      <c r="J39" s="42">
        <f t="shared" si="14"/>
        <v>0</v>
      </c>
      <c r="K39" s="42">
        <f t="shared" si="14"/>
        <v>1943182</v>
      </c>
      <c r="L39" s="42">
        <f t="shared" si="14"/>
        <v>2531437</v>
      </c>
      <c r="M39" s="42">
        <f t="shared" si="14"/>
        <v>0</v>
      </c>
      <c r="N39" s="42">
        <f t="shared" si="14"/>
        <v>0</v>
      </c>
      <c r="O39" s="42">
        <f t="shared" si="14"/>
        <v>19929613</v>
      </c>
      <c r="P39" s="42">
        <f t="shared" si="14"/>
        <v>0</v>
      </c>
      <c r="Q39" s="42">
        <f t="shared" si="14"/>
        <v>0</v>
      </c>
      <c r="R39" s="42">
        <f t="shared" si="14"/>
        <v>0</v>
      </c>
      <c r="S39" s="42">
        <f t="shared" si="14"/>
        <v>0</v>
      </c>
      <c r="T39" s="42">
        <f t="shared" si="14"/>
        <v>0</v>
      </c>
      <c r="U39" s="42">
        <f t="shared" si="14"/>
        <v>-5006200</v>
      </c>
      <c r="V39" s="42">
        <f t="shared" si="14"/>
        <v>0</v>
      </c>
      <c r="W39" s="42">
        <f t="shared" si="14"/>
        <v>63575358</v>
      </c>
      <c r="X39" s="42">
        <f t="shared" si="14"/>
        <v>0</v>
      </c>
      <c r="Y39" s="42">
        <f t="shared" si="14"/>
        <v>63575358</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8308961</v>
      </c>
      <c r="W40" s="45">
        <f t="shared" ref="W40:W58" si="15">H40+I40+J40+K40-L40+M40+N40+O40+P40+Q40+R40+U40+V40+S40+T40</f>
        <v>8308961</v>
      </c>
      <c r="X40" s="41">
        <v>0</v>
      </c>
      <c r="Y40" s="45">
        <f t="shared" ref="Y40:Y58" si="16">W40+X40</f>
        <v>8308961</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-3587330</v>
      </c>
      <c r="P42" s="43">
        <v>0</v>
      </c>
      <c r="Q42" s="43">
        <v>0</v>
      </c>
      <c r="R42" s="43">
        <v>0</v>
      </c>
      <c r="S42" s="41">
        <v>0</v>
      </c>
      <c r="T42" s="41">
        <v>0</v>
      </c>
      <c r="U42" s="41">
        <v>0</v>
      </c>
      <c r="V42" s="41">
        <v>0</v>
      </c>
      <c r="W42" s="45">
        <f t="shared" si="15"/>
        <v>-3587330</v>
      </c>
      <c r="X42" s="41">
        <v>0</v>
      </c>
      <c r="Y42" s="45">
        <f t="shared" si="16"/>
        <v>-3587330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49240200</v>
      </c>
      <c r="I59" s="44">
        <f t="shared" ref="I59:Y59" si="17">SUM(I39:I58)</f>
        <v>0</v>
      </c>
      <c r="J59" s="44">
        <f t="shared" si="17"/>
        <v>0</v>
      </c>
      <c r="K59" s="44">
        <f t="shared" si="17"/>
        <v>1943182</v>
      </c>
      <c r="L59" s="44">
        <f t="shared" si="17"/>
        <v>2531437</v>
      </c>
      <c r="M59" s="44">
        <f t="shared" si="17"/>
        <v>0</v>
      </c>
      <c r="N59" s="44">
        <f t="shared" si="17"/>
        <v>0</v>
      </c>
      <c r="O59" s="44">
        <f t="shared" si="17"/>
        <v>16342283</v>
      </c>
      <c r="P59" s="44">
        <f t="shared" si="17"/>
        <v>0</v>
      </c>
      <c r="Q59" s="44">
        <f t="shared" si="17"/>
        <v>0</v>
      </c>
      <c r="R59" s="44">
        <f t="shared" si="17"/>
        <v>0</v>
      </c>
      <c r="S59" s="44">
        <f t="shared" si="17"/>
        <v>0</v>
      </c>
      <c r="T59" s="44">
        <f t="shared" si="17"/>
        <v>0</v>
      </c>
      <c r="U59" s="44">
        <f t="shared" si="17"/>
        <v>-5006200</v>
      </c>
      <c r="V59" s="44">
        <f t="shared" si="17"/>
        <v>8308961</v>
      </c>
      <c r="W59" s="44">
        <f t="shared" si="17"/>
        <v>68296989</v>
      </c>
      <c r="X59" s="44">
        <f t="shared" si="17"/>
        <v>0</v>
      </c>
      <c r="Y59" s="44">
        <f t="shared" si="17"/>
        <v>68296989</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-3587330</v>
      </c>
      <c r="P61" s="45">
        <f t="shared" si="18"/>
        <v>0</v>
      </c>
      <c r="Q61" s="45">
        <f t="shared" si="18"/>
        <v>0</v>
      </c>
      <c r="R61" s="45">
        <f t="shared" si="18"/>
        <v>0</v>
      </c>
      <c r="S61" s="45">
        <f t="shared" ref="S61:T61" si="19">SUM(S41:S49)</f>
        <v>0</v>
      </c>
      <c r="T61" s="45">
        <f t="shared" si="19"/>
        <v>0</v>
      </c>
      <c r="U61" s="45">
        <f t="shared" si="18"/>
        <v>0</v>
      </c>
      <c r="V61" s="45">
        <f t="shared" si="18"/>
        <v>0</v>
      </c>
      <c r="W61" s="45">
        <f t="shared" si="18"/>
        <v>-3587330</v>
      </c>
      <c r="X61" s="45">
        <f t="shared" si="18"/>
        <v>0</v>
      </c>
      <c r="Y61" s="45">
        <f t="shared" si="18"/>
        <v>-3587330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-3587330</v>
      </c>
      <c r="P62" s="45">
        <f t="shared" si="20"/>
        <v>0</v>
      </c>
      <c r="Q62" s="45">
        <f t="shared" si="20"/>
        <v>0</v>
      </c>
      <c r="R62" s="45">
        <f t="shared" si="20"/>
        <v>0</v>
      </c>
      <c r="S62" s="45">
        <f t="shared" ref="S62:T62" si="21">S40+S61</f>
        <v>0</v>
      </c>
      <c r="T62" s="45">
        <f t="shared" si="21"/>
        <v>0</v>
      </c>
      <c r="U62" s="45">
        <f t="shared" si="20"/>
        <v>0</v>
      </c>
      <c r="V62" s="45">
        <f t="shared" si="20"/>
        <v>8308961</v>
      </c>
      <c r="W62" s="45">
        <f t="shared" si="20"/>
        <v>4721631</v>
      </c>
      <c r="X62" s="45">
        <f t="shared" si="20"/>
        <v>0</v>
      </c>
      <c r="Y62" s="45">
        <f t="shared" si="20"/>
        <v>4721631</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ht="12.75" customHeight="1" x14ac:dyDescent="0.25">
      <c r="A1" s="302" t="s">
        <v>472</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Cateks17</cp:lastModifiedBy>
  <cp:lastPrinted>2022-02-21T11:34:39Z</cp:lastPrinted>
  <dcterms:created xsi:type="dcterms:W3CDTF">2008-10-17T11:51:54Z</dcterms:created>
  <dcterms:modified xsi:type="dcterms:W3CDTF">2022-02-23T13:58:16Z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