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01 KONSOLIDACIJA\KONSOLIDACIJA 2023\10 MJESEČNE KONSOLIDACIJE\09 2023\70 BURZA\02 RADNO NEREVIDIRANO TFI\"/>
    </mc:Choice>
  </mc:AlternateContent>
  <xr:revisionPtr revIDLastSave="0" documentId="13_ncr:1_{CBAD6F85-8642-4ABA-8BC8-A01D2394BD4A}" xr6:coauthVersionLast="47" xr6:coauthVersionMax="47" xr10:uidLastSave="{00000000-0000-0000-0000-000000000000}"/>
  <bookViews>
    <workbookView xWindow="-120" yWindow="-120" windowWidth="29040" windowHeight="15840" tabRatio="837" activeTab="5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0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G62" i="2" s="1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G50" i="2" s="1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F19" i="2"/>
  <c r="H19" i="2"/>
  <c r="I19" i="2"/>
  <c r="K19" i="2"/>
  <c r="L19" i="2"/>
  <c r="N19" i="2"/>
  <c r="P19" i="2" s="1"/>
  <c r="O19" i="2"/>
  <c r="E19" i="2"/>
  <c r="G19" i="2" s="1"/>
  <c r="F7" i="2"/>
  <c r="H7" i="2"/>
  <c r="I7" i="2"/>
  <c r="K7" i="2"/>
  <c r="L7" i="2"/>
  <c r="N7" i="2"/>
  <c r="O7" i="2"/>
  <c r="E7" i="2"/>
  <c r="M57" i="2" l="1"/>
  <c r="P50" i="2"/>
  <c r="J50" i="2"/>
  <c r="P57" i="2"/>
  <c r="M33" i="2"/>
  <c r="J41" i="2"/>
  <c r="I23" i="2"/>
  <c r="H23" i="2"/>
  <c r="J23" i="2" s="1"/>
  <c r="K23" i="2"/>
  <c r="F5" i="4"/>
  <c r="F62" i="4" s="1"/>
  <c r="F64" i="4" s="1"/>
  <c r="F66" i="4" s="1"/>
  <c r="M62" i="2"/>
  <c r="M41" i="2"/>
  <c r="L23" i="2"/>
  <c r="J62" i="2"/>
  <c r="J57" i="2"/>
  <c r="J33" i="2"/>
  <c r="G41" i="2"/>
  <c r="M19" i="2"/>
  <c r="J19" i="2"/>
  <c r="J7" i="2"/>
  <c r="P7" i="2"/>
  <c r="P62" i="2"/>
  <c r="L56" i="2"/>
  <c r="I56" i="2"/>
  <c r="E56" i="2"/>
  <c r="O56" i="2"/>
  <c r="M50" i="2"/>
  <c r="P41" i="2"/>
  <c r="F23" i="2"/>
  <c r="G33" i="2"/>
  <c r="E23" i="2"/>
  <c r="O23" i="2"/>
  <c r="N23" i="2"/>
  <c r="P24" i="2"/>
  <c r="J24" i="2"/>
  <c r="G57" i="2"/>
  <c r="M24" i="2"/>
  <c r="M7" i="2"/>
  <c r="H56" i="2"/>
  <c r="G24" i="2"/>
  <c r="K56" i="2"/>
  <c r="P33" i="2"/>
  <c r="E5" i="4"/>
  <c r="E62" i="4" s="1"/>
  <c r="E64" i="4" s="1"/>
  <c r="E66" i="4" s="1"/>
  <c r="G7" i="2"/>
  <c r="N56" i="2"/>
  <c r="F56" i="2"/>
  <c r="F11" i="2"/>
  <c r="F22" i="2" s="1"/>
  <c r="H11" i="2"/>
  <c r="I11" i="2"/>
  <c r="I22" i="2" s="1"/>
  <c r="I49" i="2" s="1"/>
  <c r="I53" i="2" s="1"/>
  <c r="K11" i="2"/>
  <c r="L11" i="2"/>
  <c r="L22" i="2" s="1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E50" i="1"/>
  <c r="F45" i="1"/>
  <c r="H45" i="1"/>
  <c r="I45" i="1"/>
  <c r="E45" i="1"/>
  <c r="F41" i="1"/>
  <c r="H41" i="1"/>
  <c r="I41" i="1"/>
  <c r="E41" i="1"/>
  <c r="F37" i="1"/>
  <c r="H37" i="1"/>
  <c r="I37" i="1"/>
  <c r="E37" i="1"/>
  <c r="G37" i="1" s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25" i="1" l="1"/>
  <c r="M23" i="2"/>
  <c r="G9" i="1"/>
  <c r="L49" i="2"/>
  <c r="L53" i="2" s="1"/>
  <c r="L70" i="2" s="1"/>
  <c r="G23" i="2"/>
  <c r="G41" i="1"/>
  <c r="J6" i="1"/>
  <c r="P56" i="2"/>
  <c r="M56" i="2"/>
  <c r="I70" i="2"/>
  <c r="G56" i="2"/>
  <c r="F49" i="2"/>
  <c r="F53" i="2" s="1"/>
  <c r="F70" i="2" s="1"/>
  <c r="P23" i="2"/>
  <c r="G111" i="1"/>
  <c r="G105" i="1"/>
  <c r="J105" i="1"/>
  <c r="J102" i="1"/>
  <c r="G102" i="1"/>
  <c r="G99" i="1"/>
  <c r="J99" i="1"/>
  <c r="G93" i="1"/>
  <c r="J93" i="1"/>
  <c r="G85" i="1"/>
  <c r="J85" i="1"/>
  <c r="G76" i="1"/>
  <c r="J76" i="1"/>
  <c r="J72" i="1"/>
  <c r="G72" i="1"/>
  <c r="J67" i="1"/>
  <c r="G67" i="1"/>
  <c r="G63" i="1"/>
  <c r="J50" i="1"/>
  <c r="G45" i="1"/>
  <c r="J45" i="1"/>
  <c r="J37" i="1"/>
  <c r="G30" i="1"/>
  <c r="G20" i="1"/>
  <c r="J15" i="1"/>
  <c r="J9" i="1"/>
  <c r="J56" i="2"/>
  <c r="O49" i="2"/>
  <c r="O53" i="2" s="1"/>
  <c r="O70" i="2" s="1"/>
  <c r="M11" i="2"/>
  <c r="K22" i="2"/>
  <c r="K49" i="2" s="1"/>
  <c r="K53" i="2" s="1"/>
  <c r="J111" i="1"/>
  <c r="I84" i="1"/>
  <c r="J79" i="1"/>
  <c r="G79" i="1"/>
  <c r="I62" i="1"/>
  <c r="J63" i="1"/>
  <c r="G50" i="1"/>
  <c r="I36" i="1"/>
  <c r="J41" i="1"/>
  <c r="J30" i="1"/>
  <c r="J25" i="1"/>
  <c r="J20" i="1"/>
  <c r="I19" i="1"/>
  <c r="I13" i="1" s="1"/>
  <c r="G15" i="1"/>
  <c r="G22" i="2"/>
  <c r="E49" i="2"/>
  <c r="G11" i="2"/>
  <c r="J54" i="1"/>
  <c r="J53" i="1" s="1"/>
  <c r="P11" i="2"/>
  <c r="N22" i="2"/>
  <c r="G54" i="1"/>
  <c r="G53" i="1" s="1"/>
  <c r="E84" i="1"/>
  <c r="G89" i="1"/>
  <c r="H22" i="2"/>
  <c r="J11" i="2"/>
  <c r="G6" i="1"/>
  <c r="H84" i="1"/>
  <c r="F84" i="1"/>
  <c r="H62" i="1"/>
  <c r="F62" i="1"/>
  <c r="E62" i="1"/>
  <c r="H36" i="1"/>
  <c r="F36" i="1"/>
  <c r="E36" i="1"/>
  <c r="F19" i="1"/>
  <c r="F13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G49" i="2" l="1"/>
  <c r="M22" i="2"/>
  <c r="M49" i="2" s="1"/>
  <c r="I115" i="1"/>
  <c r="J84" i="1"/>
  <c r="J36" i="1"/>
  <c r="K24" i="3"/>
  <c r="K25" i="3" s="1"/>
  <c r="J31" i="3"/>
  <c r="L31" i="3" s="1"/>
  <c r="J19" i="3"/>
  <c r="L19" i="3" s="1"/>
  <c r="C24" i="3"/>
  <c r="C25" i="3" s="1"/>
  <c r="E24" i="3"/>
  <c r="E25" i="3" s="1"/>
  <c r="E28" i="3" s="1"/>
  <c r="E43" i="3" s="1"/>
  <c r="G84" i="1"/>
  <c r="F115" i="1"/>
  <c r="I60" i="1"/>
  <c r="F60" i="1"/>
  <c r="G36" i="1"/>
  <c r="N49" i="2"/>
  <c r="N53" i="2" s="1"/>
  <c r="P22" i="2"/>
  <c r="P49" i="2" s="1"/>
  <c r="J62" i="1"/>
  <c r="H115" i="1"/>
  <c r="E13" i="1"/>
  <c r="G13" i="1" s="1"/>
  <c r="G19" i="1"/>
  <c r="J29" i="3"/>
  <c r="L29" i="3" s="1"/>
  <c r="J38" i="3"/>
  <c r="L38" i="3" s="1"/>
  <c r="H13" i="1"/>
  <c r="J19" i="1"/>
  <c r="M53" i="2"/>
  <c r="K70" i="2"/>
  <c r="M70" i="2" s="1"/>
  <c r="E115" i="1"/>
  <c r="G62" i="1"/>
  <c r="F24" i="3"/>
  <c r="F25" i="3" s="1"/>
  <c r="F28" i="3" s="1"/>
  <c r="F43" i="3" s="1"/>
  <c r="H49" i="2"/>
  <c r="H53" i="2" s="1"/>
  <c r="J22" i="2"/>
  <c r="J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E60" i="1"/>
  <c r="G60" i="1" s="1"/>
  <c r="J13" i="1"/>
  <c r="H60" i="1"/>
  <c r="J60" i="1" s="1"/>
  <c r="J53" i="2"/>
  <c r="H70" i="2"/>
  <c r="J70" i="2" s="1"/>
  <c r="N70" i="2"/>
  <c r="P70" i="2" s="1"/>
  <c r="P53" i="2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</calcChain>
</file>

<file path=xl/sharedStrings.xml><?xml version="1.0" encoding="utf-8"?>
<sst xmlns="http://schemas.openxmlformats.org/spreadsheetml/2006/main" count="1080" uniqueCount="695">
  <si>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</si>
  <si>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</si>
  <si>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</si>
  <si>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</si>
  <si>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</si>
  <si>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</si>
  <si>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</si>
  <si>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</si>
  <si>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</si>
  <si>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</si>
  <si>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</si>
  <si>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</si>
  <si>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</si>
  <si>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</si>
  <si>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</si>
  <si>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</si>
  <si>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</si>
  <si>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</si>
  <si>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</si>
  <si>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</si>
  <si>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</si>
  <si>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</si>
  <si>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</si>
  <si>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</si>
  <si>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</si>
  <si>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</si>
  <si>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</si>
  <si>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</si>
  <si>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</si>
  <si>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</si>
  <si>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</si>
  <si>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</si>
  <si>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</si>
  <si>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</si>
  <si>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</si>
  <si>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</si>
  <si>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</si>
  <si>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</si>
  <si>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</si>
  <si>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</si>
  <si>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</si>
  <si>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</si>
  <si>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</si>
  <si>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</si>
  <si>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</si>
  <si>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</si>
  <si>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</si>
  <si>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</si>
  <si>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</si>
  <si>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</si>
  <si>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</si>
  <si>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</si>
  <si>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</si>
  <si>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</si>
  <si>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</si>
  <si>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</si>
  <si>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</si>
  <si>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</si>
  <si>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</si>
  <si>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</si>
  <si>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</si>
  <si>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</si>
  <si>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</si>
  <si>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</si>
  <si>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</si>
  <si>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</si>
  <si>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</si>
  <si>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</si>
  <si>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</si>
  <si>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</si>
  <si>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</si>
  <si>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</si>
  <si>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</si>
  <si>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</si>
  <si>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</si>
  <si>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</si>
  <si>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</si>
  <si>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</si>
  <si>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</si>
  <si>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</si>
  <si>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</si>
  <si>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</si>
  <si>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</si>
  <si>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</si>
  <si>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</si>
  <si>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</si>
  <si>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</si>
  <si>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</si>
  <si>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</si>
  <si>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</si>
  <si>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</si>
  <si>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</si>
  <si>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</si>
  <si>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</si>
  <si>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</si>
  <si>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</si>
  <si>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</si>
  <si>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</si>
  <si>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</si>
  <si>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</si>
  <si>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</si>
  <si>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</si>
  <si>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</si>
  <si>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</si>
  <si>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</si>
  <si>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</si>
  <si>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</si>
  <si>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</si>
  <si>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</si>
  <si>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</si>
  <si>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</si>
  <si>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</si>
  <si>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</si>
  <si>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</si>
  <si>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</si>
  <si>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</si>
  <si>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</si>
  <si>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</si>
  <si>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</si>
  <si>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</si>
  <si>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</si>
  <si>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</si>
  <si>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</si>
  <si>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</si>
  <si>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</si>
  <si>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</si>
  <si>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</si>
  <si>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</si>
  <si>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</si>
  <si>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</si>
  <si>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</si>
  <si>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</si>
  <si>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</si>
  <si>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</si>
  <si>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</si>
  <si>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</si>
  <si>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</si>
  <si>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</si>
  <si>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</si>
  <si>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</si>
  <si>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</si>
  <si>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</si>
  <si>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</si>
  <si>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</si>
  <si>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</si>
  <si>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</si>
  <si>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</si>
  <si>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</si>
  <si>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</si>
  <si>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</si>
  <si>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</si>
  <si>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</si>
  <si>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</si>
  <si>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</si>
  <si>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</si>
  <si>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</si>
  <si>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</si>
  <si>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</si>
  <si>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</si>
  <si>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</si>
  <si>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</si>
  <si>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</si>
  <si>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</si>
  <si>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</si>
  <si>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</si>
  <si>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</si>
  <si>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</si>
  <si>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</si>
  <si>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</si>
  <si>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</si>
  <si>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</si>
  <si>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</si>
  <si>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</si>
  <si>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</si>
  <si>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</si>
  <si>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</si>
  <si>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</si>
  <si>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</si>
  <si>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</si>
  <si>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</si>
  <si>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</si>
  <si>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</si>
  <si>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</si>
  <si>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</si>
  <si>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</si>
  <si>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</si>
  <si>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</si>
  <si>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</si>
  <si>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</si>
  <si>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</si>
  <si>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</si>
  <si>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</si>
  <si>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</si>
  <si>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</si>
  <si>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</si>
  <si>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</si>
  <si>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</si>
  <si>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</si>
  <si>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</si>
  <si>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</si>
  <si>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</si>
  <si>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</si>
  <si>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</si>
  <si>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</si>
  <si>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</si>
  <si>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</si>
  <si>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</si>
  <si>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</si>
  <si>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</si>
  <si>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</si>
  <si>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</si>
  <si>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</si>
  <si>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</si>
  <si>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</si>
  <si>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</si>
  <si>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</si>
  <si>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</si>
  <si>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</si>
  <si>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</si>
  <si>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</si>
  <si>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</si>
  <si>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</si>
  <si>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</si>
  <si>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</si>
  <si>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</si>
  <si>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</si>
  <si>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</si>
  <si>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</si>
  <si>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</si>
  <si>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</si>
  <si>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</si>
  <si>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</si>
  <si>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</si>
  <si>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</si>
  <si>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</si>
  <si>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</si>
  <si>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</si>
  <si>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</si>
  <si>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</si>
  <si>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</si>
  <si>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</si>
  <si>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</si>
  <si>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</si>
  <si>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</si>
  <si>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</si>
  <si>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</si>
  <si>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</si>
  <si>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</si>
  <si>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</si>
  <si>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</si>
  <si>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</si>
  <si>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</si>
  <si>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</si>
  <si>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</si>
  <si>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</si>
  <si>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</si>
  <si>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</si>
  <si>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</si>
  <si>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</si>
  <si>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</si>
  <si>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</si>
  <si>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</si>
  <si>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</si>
  <si>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</si>
  <si>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</si>
  <si>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</si>
  <si>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</si>
  <si>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</si>
  <si>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</si>
  <si>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</si>
  <si>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</si>
  <si>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</si>
  <si>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</si>
  <si>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</si>
  <si>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</si>
  <si>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</si>
  <si>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</si>
  <si>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</si>
  <si>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</si>
  <si>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</si>
  <si>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</si>
  <si>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</si>
  <si>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</si>
  <si>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</si>
  <si>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</si>
  <si>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</si>
  <si>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</si>
  <si>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</si>
  <si>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</si>
  <si>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</si>
  <si>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</si>
  <si>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</si>
  <si>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</si>
  <si>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</si>
  <si>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</si>
  <si>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</si>
  <si>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</si>
  <si>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</si>
  <si>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</si>
  <si>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</si>
  <si>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</si>
  <si>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</si>
  <si>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</si>
  <si>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</si>
  <si>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</si>
  <si>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</si>
  <si>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</si>
  <si>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</si>
  <si>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</si>
  <si>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</si>
  <si>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</si>
  <si>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</si>
  <si>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</si>
  <si>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</si>
  <si>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</si>
  <si>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</si>
  <si>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</si>
  <si>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</si>
  <si>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</si>
  <si>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</si>
  <si>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</si>
  <si>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</si>
  <si>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</si>
  <si>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</si>
  <si>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</si>
  <si>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</si>
  <si>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</si>
  <si>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</si>
  <si>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</si>
  <si>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</si>
  <si>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</si>
  <si>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</si>
  <si>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</si>
  <si>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</si>
  <si>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</si>
  <si>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</si>
  <si>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</si>
  <si>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</si>
  <si>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</si>
  <si>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</si>
  <si>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</si>
  <si>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</si>
  <si>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</si>
  <si>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</si>
  <si>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</si>
  <si>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</si>
  <si>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</si>
  <si>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</si>
  <si>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</si>
  <si>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</si>
  <si>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</si>
  <si>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</si>
  <si>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</si>
  <si>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</si>
  <si>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</si>
  <si>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</si>
  <si>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</si>
  <si>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</si>
  <si>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</si>
  <si>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</si>
  <si>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</si>
  <si>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</si>
  <si>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</si>
  <si>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</si>
  <si>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</si>
  <si>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</si>
  <si>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</si>
  <si>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</si>
  <si>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</si>
  <si>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</si>
  <si>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</si>
  <si>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</si>
  <si>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</si>
  <si>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</si>
  <si>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</si>
  <si>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</si>
  <si>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</si>
  <si>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</si>
  <si>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</si>
  <si>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</si>
  <si>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</si>
  <si>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</si>
  <si>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</si>
  <si>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</si>
  <si>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</si>
  <si>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</si>
  <si>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</si>
  <si>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</si>
  <si>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</si>
  <si>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</si>
  <si>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</si>
  <si>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</si>
  <si>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</si>
  <si>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</si>
  <si>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</si>
  <si>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</si>
  <si>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</si>
  <si>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</si>
  <si>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</si>
  <si>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</si>
  <si>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</si>
  <si>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</si>
  <si>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</si>
  <si>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</si>
  <si>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</si>
  <si>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</si>
  <si>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</si>
  <si>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</si>
  <si>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</si>
  <si>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</si>
  <si>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</si>
  <si>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</si>
  <si>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</si>
  <si>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</si>
  <si>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</si>
  <si>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</si>
  <si>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</si>
  <si>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</si>
  <si>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</si>
  <si>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</si>
  <si>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</si>
  <si>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</si>
  <si>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</si>
  <si>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</si>
  <si>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</si>
  <si>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</si>
  <si>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</si>
  <si>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</si>
  <si>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</si>
  <si>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</si>
  <si>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</si>
  <si>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</si>
  <si>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</si>
  <si>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</si>
  <si>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</si>
  <si>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</si>
  <si>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</si>
  <si>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</si>
  <si>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</si>
  <si>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</si>
  <si>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</si>
  <si>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</si>
  <si>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</si>
  <si>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</si>
  <si>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</si>
  <si>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</si>
  <si>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</si>
  <si>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</si>
  <si>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</si>
  <si>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</si>
  <si>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</si>
  <si>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</si>
  <si>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</si>
  <si>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</si>
  <si>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</si>
  <si>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</si>
  <si>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</si>
  <si>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</si>
  <si>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</si>
  <si>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</si>
  <si>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</si>
  <si>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</si>
  <si>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</si>
  <si>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</si>
  <si>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</si>
  <si>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</si>
  <si>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</si>
  <si>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</si>
  <si>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</si>
  <si>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</si>
  <si>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</si>
  <si>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</si>
  <si>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</si>
  <si>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</si>
  <si>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</si>
  <si>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</si>
  <si>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</si>
  <si>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</si>
  <si>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</si>
  <si>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</si>
  <si>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</si>
  <si>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</si>
  <si>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</si>
  <si>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</si>
  <si>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</si>
  <si>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</si>
  <si>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</si>
  <si>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</si>
  <si>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</si>
  <si>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</si>
  <si>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</si>
  <si>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</si>
  <si>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</si>
  <si>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</si>
  <si>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</si>
  <si>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</si>
  <si>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</si>
  <si>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</si>
  <si>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</si>
  <si>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</si>
  <si>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</si>
  <si>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</si>
  <si>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</si>
  <si>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</si>
  <si>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</si>
  <si>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</si>
  <si>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</si>
  <si>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</si>
  <si>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</si>
  <si>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</si>
  <si>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</si>
  <si>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</si>
  <si>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</si>
  <si>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</si>
  <si>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</si>
  <si>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</si>
  <si>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</si>
  <si>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</si>
  <si>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</si>
  <si>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</si>
  <si>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</si>
  <si>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</si>
  <si>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</si>
  <si>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</si>
  <si>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</si>
  <si>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</si>
  <si>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</si>
  <si>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</si>
  <si>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</si>
  <si>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</si>
  <si>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</si>
  <si>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</si>
  <si>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</si>
  <si>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</si>
  <si>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</si>
  <si>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</si>
  <si>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</si>
  <si>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</si>
  <si>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</si>
  <si>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</si>
  <si>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</si>
  <si>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</si>
  <si>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</si>
  <si>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</si>
  <si>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</si>
  <si>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</si>
  <si>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</si>
  <si>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</si>
  <si>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</si>
  <si>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</si>
  <si>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</si>
  <si>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</si>
  <si>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</si>
  <si>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</si>
  <si>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</si>
  <si>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</si>
  <si>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</si>
  <si>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</si>
  <si>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</si>
  <si>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</si>
  <si>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</si>
  <si>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</si>
  <si>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</si>
  <si>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</si>
  <si>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</si>
  <si>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</si>
  <si>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</si>
  <si>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</si>
  <si>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</si>
  <si>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</si>
  <si>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</si>
  <si>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</si>
  <si>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</si>
  <si>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</si>
  <si>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</si>
  <si>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</si>
  <si>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</si>
  <si>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</si>
  <si>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</si>
  <si>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</si>
  <si>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</si>
  <si>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</si>
  <si>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</si>
  <si>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</si>
  <si>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</si>
  <si>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</si>
  <si>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</si>
  <si>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</si>
  <si>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</si>
  <si>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</si>
  <si>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</si>
  <si>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</si>
  <si>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</si>
  <si>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</si>
  <si>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</si>
  <si>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</si>
  <si>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</si>
  <si>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</si>
  <si>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</si>
  <si>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</si>
  <si>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</si>
  <si>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</si>
  <si>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</si>
  <si>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</si>
  <si>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</si>
  <si>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</si>
  <si>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</si>
  <si>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</si>
  <si>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</si>
  <si>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</si>
  <si>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</si>
  <si>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</si>
  <si>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</si>
  <si>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</si>
  <si>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</si>
  <si>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</si>
  <si>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</si>
  <si>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</si>
  <si>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</si>
  <si>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CROATIA PREMIUM d.o.o.</t>
  </si>
  <si>
    <t>01885880</t>
  </si>
  <si>
    <t>CORE 1 d.o.o.</t>
  </si>
  <si>
    <t>04570243</t>
  </si>
  <si>
    <t>AUTO MAKSIMIR VOZILA d.o.o.</t>
  </si>
  <si>
    <t>01804812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</si>
  <si>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</si>
  <si>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</si>
  <si>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</si>
  <si>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</si>
  <si>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</si>
  <si>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</si>
  <si>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</si>
  <si>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</si>
  <si>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</si>
  <si>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</si>
  <si>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</si>
  <si>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</si>
  <si>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</si>
  <si>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</si>
  <si>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</si>
  <si>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</si>
  <si>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</si>
  <si>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</si>
  <si>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</si>
  <si>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</si>
  <si>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</si>
  <si>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</si>
  <si>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</si>
  <si>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</si>
  <si>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ASTORIA d.o.o.</t>
  </si>
  <si>
    <t>080339352</t>
  </si>
  <si>
    <t>CO LOGISTIKA d.o.o.</t>
  </si>
  <si>
    <t>081353961</t>
  </si>
  <si>
    <t>Jelena Matijević</t>
  </si>
  <si>
    <t>072 00 1884</t>
  </si>
  <si>
    <t>izdavatelji@crosig.hr</t>
  </si>
  <si>
    <t>Naziv izdavatelja:  Croatia osiguranje d.d.</t>
  </si>
  <si>
    <t>OIB:   26187994862</t>
  </si>
  <si>
    <t>a)</t>
  </si>
  <si>
    <t>b)</t>
  </si>
  <si>
    <t>službenim stranicama Zagrebačke burze te u Službenom registru propisanih informacija HANFA-e.</t>
  </si>
  <si>
    <t>c)</t>
  </si>
  <si>
    <t>d)</t>
  </si>
  <si>
    <t>e)</t>
  </si>
  <si>
    <t xml:space="preserve">2. 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</si>
  <si>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</si>
  <si>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</si>
  <si>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</si>
  <si>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</si>
  <si>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</si>
  <si>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</si>
  <si>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</si>
  <si>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</si>
  <si>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Grupa nema potvrda o sudjelovanju, konvertibilnih zadužnica, jamstava, opcija ili sličnih vrijednosnica ili prava.</t>
  </si>
  <si>
    <t>12.</t>
  </si>
  <si>
    <t>Grupa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</si>
  <si>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</si>
  <si>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</si>
  <si>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</si>
  <si>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</si>
  <si>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</si>
  <si>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</si>
  <si>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Grupa nema materijalnih aranžmana sa društvima koji nisu uključeni u prezentirane konsolidirane financijske izvještaje.</t>
  </si>
  <si>
    <t>17.</t>
  </si>
  <si>
    <t>Stanje na dan: 30.9.2023.</t>
  </si>
  <si>
    <t>U razdoblju: 1.1.2023. - 30.9.2023.</t>
  </si>
  <si>
    <t>Izvještajno razdoblje: 1.1.2023. - 30.9.2023.</t>
  </si>
  <si>
    <t>Detalji su objavljeni unutar Međuizvještaja rukovodstva u sklopu konsolidiranog nerevidiranog izvještaja o poslovanju za treće tromjesečje 2023. godine.</t>
  </si>
  <si>
    <t xml:space="preserve">Godišnji financijski izvještaj za 2022. godinu, radi razumijevanja informacija objavljenih u bilješkama uz financijske izvještaje sastavljenih za treće tromjesečje 2023. godine, dostupan je na službenoj stranici društva, </t>
  </si>
  <si>
    <t>Detalji su objavljeni u bilješkama u sklopu konsolidiranog nerevidiranog izvještaja o poslovanju za treće tromjesečje 2023. godine.</t>
  </si>
  <si>
    <t>3737</t>
  </si>
  <si>
    <t xml:space="preserve">Računovodstvene politike korištene u pripremi financijskih izvještaja za izvještajno razdoblje odgovaraju računovodstvenim politikama korištenim u pripremi revidiranih financijskih izvještaja za 2022. godinu, </t>
  </si>
  <si>
    <t>osim u dijelu politika koje se odnose na usvajanje MSFI-a 17 i MSFI-a 9, a kako je navedeno  u financijskim izvještajima za treće tromjesečje 2023.</t>
  </si>
  <si>
    <t>koji su objavljeni na službenoj stranici društva, službenim stranicama Zagrebačke burze te u Službenom registru propisanih informacija HANFA-e, osim u dijelu politika koje se odnose na usvajanje MSFI-a 17 i MSFI-a 9, a kako je navedeno  u financijskim izvještajima za treće tromjesečje 2023.</t>
  </si>
  <si>
    <t xml:space="preserve">Prilikom sastavljanja konsolidiranog nerevidiranog izvještaja o poslovanju za treće tromjesečje 2023. godine primjenjuje se iste računovodstvene politike kao i u posljednjim godišnjim financijskim izvještajima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</si>
</sst>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33" fillId="0" borderId="0"/>
    <xf numFmtId="0" fontId="16" fillId="0" borderId="0"/>
  </cellStyleXfs>
  <cellXfs count="279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1" xfId="5" applyFont="1" applyFill="1" applyBorder="1" applyProtection="1"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0" fontId="30" fillId="3" borderId="33" xfId="6" quotePrefix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 vertical="top"/>
      <protection locked="0"/>
    </xf>
    <xf numFmtId="0" fontId="30" fillId="3" borderId="35" xfId="6" quotePrefix="1" applyFont="1" applyFill="1" applyBorder="1" applyAlignment="1" applyProtection="1">
      <alignment horizontal="center" vertical="center"/>
      <protection locked="0"/>
    </xf>
    <xf numFmtId="0" fontId="5" fillId="2" borderId="0" xfId="5" applyFont="1" applyFill="1" applyAlignment="1" applyProtection="1">
      <alignment horizontal="left" vertical="top" wrapText="1"/>
      <protection locked="0"/>
    </xf>
    <xf numFmtId="0" fontId="5" fillId="2" borderId="0" xfId="5" applyFont="1" applyFill="1" applyAlignment="1" applyProtection="1">
      <alignment horizontal="left" wrapText="1"/>
      <protection locked="0"/>
    </xf>
    <xf numFmtId="0" fontId="30" fillId="3" borderId="35" xfId="6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 applyProtection="1">
      <alignment horizontal="left" vertical="top"/>
      <protection locked="0"/>
    </xf>
    <xf numFmtId="0" fontId="38" fillId="2" borderId="31" xfId="5" applyFont="1" applyFill="1" applyBorder="1" applyProtection="1">
      <protection locked="0"/>
    </xf>
    <xf numFmtId="0" fontId="5" fillId="2" borderId="30" xfId="6" applyFont="1" applyFill="1" applyBorder="1" applyAlignment="1" applyProtection="1">
      <alignment horizontal="left" vertical="top"/>
      <protection locked="0"/>
    </xf>
    <xf numFmtId="0" fontId="5" fillId="2" borderId="0" xfId="6" applyFont="1" applyFill="1" applyAlignment="1" applyProtection="1">
      <alignment horizontal="left" vertical="top"/>
      <protection locked="0"/>
    </xf>
    <xf numFmtId="0" fontId="5" fillId="2" borderId="0" xfId="6" applyFont="1" applyFill="1" applyAlignment="1" applyProtection="1">
      <alignment horizontal="left"/>
      <protection locked="0"/>
    </xf>
    <xf numFmtId="0" fontId="38" fillId="2" borderId="31" xfId="6" applyFont="1" applyFill="1" applyBorder="1" applyProtection="1">
      <protection locked="0"/>
    </xf>
    <xf numFmtId="3" fontId="39" fillId="0" borderId="2" xfId="1" applyNumberFormat="1" applyFont="1" applyBorder="1" applyAlignment="1" applyProtection="1">
      <alignment vertical="center"/>
      <protection locked="0"/>
    </xf>
    <xf numFmtId="0" fontId="40" fillId="0" borderId="0" xfId="0" applyFont="1"/>
    <xf numFmtId="0" fontId="32" fillId="0" borderId="0" xfId="0" applyFont="1" applyAlignment="1">
      <alignment vertical="center" wrapText="1"/>
    </xf>
    <xf numFmtId="0" fontId="30" fillId="3" borderId="32" xfId="6" applyFont="1" applyFill="1" applyBorder="1" applyAlignment="1" applyProtection="1">
      <alignment horizontal="left" vertical="center"/>
      <protection locked="0"/>
    </xf>
    <xf numFmtId="0" fontId="30" fillId="3" borderId="36" xfId="6" applyFont="1" applyFill="1" applyBorder="1" applyAlignment="1" applyProtection="1">
      <alignment horizontal="left" vertical="center"/>
      <protection locked="0"/>
    </xf>
    <xf numFmtId="0" fontId="30" fillId="3" borderId="33" xfId="6" applyFont="1" applyFill="1" applyBorder="1" applyAlignment="1" applyProtection="1">
      <alignment horizontal="left" vertical="center"/>
      <protection locked="0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14" fillId="2" borderId="31" xfId="5" applyFont="1" applyFill="1" applyBorder="1" applyAlignment="1">
      <alignment horizontal="right" vertical="center" wrapText="1"/>
    </xf>
    <xf numFmtId="49" fontId="30" fillId="3" borderId="32" xfId="6" applyNumberFormat="1" applyFont="1" applyFill="1" applyBorder="1" applyAlignment="1" applyProtection="1">
      <alignment horizontal="center" vertical="center"/>
      <protection locked="0"/>
    </xf>
    <xf numFmtId="49" fontId="30" fillId="3" borderId="33" xfId="6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wrapText="1"/>
    </xf>
    <xf numFmtId="0" fontId="5" fillId="2" borderId="0" xfId="5" applyFont="1" applyFill="1" applyAlignment="1">
      <alignment wrapText="1"/>
    </xf>
    <xf numFmtId="0" fontId="5" fillId="2" borderId="0" xfId="5" applyFont="1" applyFill="1"/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14" fillId="2" borderId="31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 wrapText="1"/>
    </xf>
    <xf numFmtId="0" fontId="30" fillId="3" borderId="32" xfId="6" applyFont="1" applyFill="1" applyBorder="1" applyAlignment="1" applyProtection="1">
      <alignment horizontal="center" vertical="center"/>
      <protection locked="0"/>
    </xf>
    <xf numFmtId="0" fontId="30" fillId="3" borderId="33" xfId="6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0" xfId="5" applyFont="1" applyFill="1" applyAlignment="1">
      <alignment horizontal="right" vertical="center"/>
    </xf>
    <xf numFmtId="0" fontId="30" fillId="3" borderId="32" xfId="6" applyFont="1" applyFill="1" applyBorder="1" applyAlignment="1" applyProtection="1">
      <alignment vertical="center"/>
      <protection locked="0"/>
    </xf>
    <xf numFmtId="0" fontId="30" fillId="3" borderId="36" xfId="6" applyFont="1" applyFill="1" applyBorder="1" applyAlignment="1" applyProtection="1">
      <alignment vertical="center"/>
      <protection locked="0"/>
    </xf>
    <xf numFmtId="0" fontId="30" fillId="3" borderId="33" xfId="6" applyFont="1" applyFill="1" applyBorder="1" applyAlignment="1" applyProtection="1">
      <alignment vertical="center"/>
      <protection locked="0"/>
    </xf>
    <xf numFmtId="0" fontId="37" fillId="2" borderId="30" xfId="5" applyFont="1" applyFill="1" applyBorder="1" applyAlignment="1">
      <alignment vertical="center"/>
    </xf>
    <xf numFmtId="0" fontId="37" fillId="2" borderId="0" xfId="5" applyFont="1" applyFill="1" applyAlignment="1">
      <alignment vertical="center"/>
    </xf>
    <xf numFmtId="0" fontId="14" fillId="2" borderId="0" xfId="5" applyFont="1" applyFill="1" applyAlignment="1">
      <alignment vertical="center"/>
    </xf>
    <xf numFmtId="0" fontId="5" fillId="3" borderId="32" xfId="6" applyFont="1" applyFill="1" applyBorder="1" applyProtection="1">
      <protection locked="0"/>
    </xf>
    <xf numFmtId="0" fontId="5" fillId="3" borderId="36" xfId="6" applyFont="1" applyFill="1" applyBorder="1" applyProtection="1">
      <protection locked="0"/>
    </xf>
    <xf numFmtId="0" fontId="5" fillId="3" borderId="33" xfId="6" applyFont="1" applyFill="1" applyBorder="1" applyProtection="1"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5" fillId="2" borderId="0" xfId="5" applyFont="1" applyFill="1" applyAlignment="1" applyProtection="1">
      <alignment horizontal="left" vertical="top" wrapText="1"/>
      <protection locked="0"/>
    </xf>
    <xf numFmtId="0" fontId="5" fillId="2" borderId="0" xfId="5" applyFont="1" applyFill="1" applyAlignment="1">
      <alignment vertical="top"/>
    </xf>
    <xf numFmtId="0" fontId="5" fillId="2" borderId="0" xfId="5" applyFont="1" applyFill="1" applyAlignment="1" applyProtection="1">
      <alignment horizontal="left" vertical="top"/>
      <protection locked="0"/>
    </xf>
    <xf numFmtId="0" fontId="5" fillId="2" borderId="0" xfId="5" applyFont="1" applyFill="1" applyAlignment="1" applyProtection="1">
      <alignment horizontal="left"/>
      <protection locked="0"/>
    </xf>
    <xf numFmtId="49" fontId="30" fillId="3" borderId="32" xfId="6" applyNumberFormat="1" applyFont="1" applyFill="1" applyBorder="1" applyAlignment="1" applyProtection="1">
      <alignment vertical="center"/>
      <protection locked="0"/>
    </xf>
    <xf numFmtId="49" fontId="30" fillId="3" borderId="36" xfId="6" applyNumberFormat="1" applyFont="1" applyFill="1" applyBorder="1" applyAlignment="1" applyProtection="1">
      <alignment vertical="center"/>
      <protection locked="0"/>
    </xf>
    <xf numFmtId="49" fontId="30" fillId="3" borderId="33" xfId="6" applyNumberFormat="1" applyFont="1" applyFill="1" applyBorder="1" applyAlignment="1" applyProtection="1">
      <alignment vertical="center"/>
      <protection locked="0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top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3" borderId="32" xfId="6" applyFont="1" applyFill="1" applyBorder="1" applyAlignment="1" applyProtection="1">
      <alignment vertical="center" wrapText="1"/>
      <protection locked="0"/>
    </xf>
    <xf numFmtId="0" fontId="5" fillId="3" borderId="36" xfId="6" applyFont="1" applyFill="1" applyBorder="1" applyAlignment="1" applyProtection="1">
      <alignment vertical="center"/>
      <protection locked="0"/>
    </xf>
    <xf numFmtId="0" fontId="5" fillId="3" borderId="33" xfId="6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</cellXfs>
  <cellStyles count="8">
    <cellStyle name="Normal" xfId="0" builtinId="0"/>
    <cellStyle name="Normal 2" xfId="1" xr:uid="{00000000-0005-0000-0000-000001000000}"/>
    <cellStyle name="Normal 2 4" xfId="2" xr:uid="{00000000-0005-0000-0000-000002000000}"/>
    <cellStyle name="Normal 2 4 4" xfId="7" xr:uid="{0424E43F-FB73-412E-8A2B-5A97057D7869}"/>
    <cellStyle name="Normal 3" xfId="5" xr:uid="{00000000-0005-0000-0000-000003000000}"/>
    <cellStyle name="Normal 3 2" xfId="6" xr:uid="{2A7F01B0-961B-437C-8C19-28981889898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view="pageBreakPreview" zoomScaleNormal="100" zoomScaleSheetLayoutView="100" workbookViewId="0">
      <selection activeCell="L21" sqref="L21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179" t="s">
        <v>564</v>
      </c>
      <c r="B1" s="180"/>
      <c r="C1" s="180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181" t="s">
        <v>565</v>
      </c>
      <c r="B2" s="182"/>
      <c r="C2" s="182"/>
      <c r="D2" s="182"/>
      <c r="E2" s="182"/>
      <c r="F2" s="182"/>
      <c r="G2" s="182"/>
      <c r="H2" s="182"/>
      <c r="I2" s="182"/>
      <c r="J2" s="183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184" t="s">
        <v>566</v>
      </c>
      <c r="B4" s="185"/>
      <c r="C4" s="185"/>
      <c r="D4" s="185"/>
      <c r="E4" s="186">
        <v>44927</v>
      </c>
      <c r="F4" s="187"/>
      <c r="G4" s="102" t="s">
        <v>567</v>
      </c>
      <c r="H4" s="186">
        <v>45199</v>
      </c>
      <c r="I4" s="187"/>
      <c r="J4" s="103"/>
    </row>
    <row r="5" spans="1:10" ht="18.600000000000001" customHeight="1" x14ac:dyDescent="0.25">
      <c r="A5" s="188"/>
      <c r="B5" s="189"/>
      <c r="C5" s="189"/>
      <c r="D5" s="189"/>
      <c r="E5" s="189"/>
      <c r="F5" s="189"/>
      <c r="G5" s="189"/>
      <c r="H5" s="189"/>
      <c r="I5" s="189"/>
      <c r="J5" s="190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2023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3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11"/>
      <c r="F9" s="111"/>
      <c r="G9" s="102"/>
      <c r="H9" s="111"/>
      <c r="I9" s="112"/>
      <c r="J9" s="110"/>
    </row>
    <row r="10" spans="1:10" ht="18.600000000000001" customHeight="1" x14ac:dyDescent="0.25">
      <c r="A10" s="198" t="s">
        <v>570</v>
      </c>
      <c r="B10" s="199"/>
      <c r="C10" s="199"/>
      <c r="D10" s="199"/>
      <c r="E10" s="199"/>
      <c r="F10" s="199"/>
      <c r="G10" s="199"/>
      <c r="H10" s="199"/>
      <c r="I10" s="199"/>
      <c r="J10" s="113"/>
    </row>
    <row r="11" spans="1:10" ht="18.600000000000001" customHeight="1" x14ac:dyDescent="0.25">
      <c r="A11" s="200" t="s">
        <v>571</v>
      </c>
      <c r="B11" s="201"/>
      <c r="C11" s="193" t="s">
        <v>607</v>
      </c>
      <c r="D11" s="194"/>
      <c r="E11" s="114"/>
      <c r="F11" s="202" t="s">
        <v>572</v>
      </c>
      <c r="G11" s="192"/>
      <c r="H11" s="203" t="s">
        <v>608</v>
      </c>
      <c r="I11" s="204"/>
      <c r="J11" s="115"/>
    </row>
    <row r="12" spans="1:10" ht="18.600000000000001" customHeight="1" x14ac:dyDescent="0.25">
      <c r="A12" s="116"/>
      <c r="B12" s="117"/>
      <c r="C12" s="117"/>
      <c r="D12" s="117"/>
      <c r="E12" s="196"/>
      <c r="F12" s="196"/>
      <c r="G12" s="196"/>
      <c r="H12" s="196"/>
      <c r="I12" s="118"/>
      <c r="J12" s="115"/>
    </row>
    <row r="13" spans="1:10" ht="18.600000000000001" customHeight="1" x14ac:dyDescent="0.25">
      <c r="A13" s="191" t="s">
        <v>573</v>
      </c>
      <c r="B13" s="192"/>
      <c r="C13" s="193" t="s">
        <v>609</v>
      </c>
      <c r="D13" s="194"/>
      <c r="E13" s="195"/>
      <c r="F13" s="196"/>
      <c r="G13" s="196"/>
      <c r="H13" s="196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97"/>
      <c r="F14" s="197"/>
      <c r="G14" s="197"/>
      <c r="H14" s="197"/>
      <c r="I14" s="117"/>
      <c r="J14" s="119"/>
    </row>
    <row r="15" spans="1:10" ht="18.600000000000001" customHeight="1" x14ac:dyDescent="0.25">
      <c r="A15" s="191" t="s">
        <v>574</v>
      </c>
      <c r="B15" s="192"/>
      <c r="C15" s="193" t="s">
        <v>610</v>
      </c>
      <c r="D15" s="194"/>
      <c r="E15" s="211"/>
      <c r="F15" s="212"/>
      <c r="G15" s="120" t="s">
        <v>575</v>
      </c>
      <c r="H15" s="203" t="s">
        <v>611</v>
      </c>
      <c r="I15" s="204"/>
      <c r="J15" s="121"/>
    </row>
    <row r="16" spans="1:10" ht="18.600000000000001" customHeight="1" x14ac:dyDescent="0.25">
      <c r="A16" s="114"/>
      <c r="B16" s="118"/>
      <c r="C16" s="117"/>
      <c r="D16" s="117"/>
      <c r="E16" s="197"/>
      <c r="F16" s="197"/>
      <c r="G16" s="197"/>
      <c r="H16" s="197"/>
      <c r="I16" s="117"/>
      <c r="J16" s="119"/>
    </row>
    <row r="17" spans="1:10" ht="18.600000000000001" customHeight="1" x14ac:dyDescent="0.25">
      <c r="A17" s="122"/>
      <c r="B17" s="120" t="s">
        <v>576</v>
      </c>
      <c r="C17" s="193" t="s">
        <v>612</v>
      </c>
      <c r="D17" s="194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205"/>
      <c r="B18" s="206"/>
      <c r="C18" s="197"/>
      <c r="D18" s="197"/>
      <c r="E18" s="197"/>
      <c r="F18" s="197"/>
      <c r="G18" s="197"/>
      <c r="H18" s="197"/>
      <c r="I18" s="117"/>
      <c r="J18" s="119"/>
    </row>
    <row r="19" spans="1:10" ht="18.600000000000001" customHeight="1" x14ac:dyDescent="0.25">
      <c r="A19" s="200" t="s">
        <v>577</v>
      </c>
      <c r="B19" s="207"/>
      <c r="C19" s="208" t="s">
        <v>613</v>
      </c>
      <c r="D19" s="209"/>
      <c r="E19" s="209"/>
      <c r="F19" s="209"/>
      <c r="G19" s="209"/>
      <c r="H19" s="209"/>
      <c r="I19" s="209"/>
      <c r="J19" s="210"/>
    </row>
    <row r="20" spans="1:10" ht="18.600000000000001" customHeight="1" x14ac:dyDescent="0.25">
      <c r="A20" s="116"/>
      <c r="B20" s="117"/>
      <c r="C20" s="124"/>
      <c r="D20" s="117"/>
      <c r="E20" s="197"/>
      <c r="F20" s="197"/>
      <c r="G20" s="197"/>
      <c r="H20" s="197"/>
      <c r="I20" s="117"/>
      <c r="J20" s="119"/>
    </row>
    <row r="21" spans="1:10" ht="18.600000000000001" customHeight="1" x14ac:dyDescent="0.25">
      <c r="A21" s="200" t="s">
        <v>578</v>
      </c>
      <c r="B21" s="207"/>
      <c r="C21" s="203" t="s">
        <v>614</v>
      </c>
      <c r="D21" s="204"/>
      <c r="E21" s="197"/>
      <c r="F21" s="197"/>
      <c r="G21" s="208" t="s">
        <v>615</v>
      </c>
      <c r="H21" s="209"/>
      <c r="I21" s="209"/>
      <c r="J21" s="210"/>
    </row>
    <row r="22" spans="1:10" ht="18.600000000000001" customHeight="1" x14ac:dyDescent="0.25">
      <c r="A22" s="116"/>
      <c r="B22" s="117"/>
      <c r="C22" s="117"/>
      <c r="D22" s="117"/>
      <c r="E22" s="197"/>
      <c r="F22" s="197"/>
      <c r="G22" s="197"/>
      <c r="H22" s="197"/>
      <c r="I22" s="117"/>
      <c r="J22" s="119"/>
    </row>
    <row r="23" spans="1:10" ht="18.600000000000001" customHeight="1" x14ac:dyDescent="0.25">
      <c r="A23" s="200" t="s">
        <v>579</v>
      </c>
      <c r="B23" s="207"/>
      <c r="C23" s="208" t="s">
        <v>616</v>
      </c>
      <c r="D23" s="209"/>
      <c r="E23" s="209"/>
      <c r="F23" s="209"/>
      <c r="G23" s="209"/>
      <c r="H23" s="209"/>
      <c r="I23" s="209"/>
      <c r="J23" s="210"/>
    </row>
    <row r="24" spans="1:10" ht="18.600000000000001" customHeight="1" x14ac:dyDescent="0.25">
      <c r="A24" s="116"/>
      <c r="B24" s="117"/>
      <c r="C24" s="117"/>
      <c r="D24" s="117"/>
      <c r="E24" s="197"/>
      <c r="F24" s="197"/>
      <c r="G24" s="197"/>
      <c r="H24" s="197"/>
      <c r="I24" s="117"/>
      <c r="J24" s="119"/>
    </row>
    <row r="25" spans="1:10" ht="18.600000000000001" customHeight="1" x14ac:dyDescent="0.25">
      <c r="A25" s="200" t="s">
        <v>580</v>
      </c>
      <c r="B25" s="207"/>
      <c r="C25" s="214" t="s">
        <v>617</v>
      </c>
      <c r="D25" s="215"/>
      <c r="E25" s="215"/>
      <c r="F25" s="215"/>
      <c r="G25" s="215"/>
      <c r="H25" s="215"/>
      <c r="I25" s="215"/>
      <c r="J25" s="216"/>
    </row>
    <row r="26" spans="1:10" ht="18.600000000000001" customHeight="1" x14ac:dyDescent="0.25">
      <c r="A26" s="116"/>
      <c r="B26" s="117"/>
      <c r="C26" s="124"/>
      <c r="D26" s="117"/>
      <c r="E26" s="197"/>
      <c r="F26" s="197"/>
      <c r="G26" s="197"/>
      <c r="H26" s="197"/>
      <c r="I26" s="117"/>
      <c r="J26" s="119"/>
    </row>
    <row r="27" spans="1:10" ht="18.600000000000001" customHeight="1" x14ac:dyDescent="0.25">
      <c r="A27" s="200" t="s">
        <v>581</v>
      </c>
      <c r="B27" s="207"/>
      <c r="C27" s="214" t="s">
        <v>618</v>
      </c>
      <c r="D27" s="215"/>
      <c r="E27" s="215"/>
      <c r="F27" s="215"/>
      <c r="G27" s="215"/>
      <c r="H27" s="215"/>
      <c r="I27" s="215"/>
      <c r="J27" s="216"/>
    </row>
    <row r="28" spans="1:10" ht="18.600000000000001" customHeight="1" x14ac:dyDescent="0.25">
      <c r="A28" s="116"/>
      <c r="B28" s="117"/>
      <c r="C28" s="124"/>
      <c r="D28" s="117"/>
      <c r="E28" s="197"/>
      <c r="F28" s="197"/>
      <c r="G28" s="197"/>
      <c r="H28" s="197"/>
      <c r="I28" s="117"/>
      <c r="J28" s="119"/>
    </row>
    <row r="29" spans="1:10" ht="18.600000000000001" customHeight="1" x14ac:dyDescent="0.25">
      <c r="A29" s="191" t="s">
        <v>582</v>
      </c>
      <c r="B29" s="207"/>
      <c r="C29" s="129" t="s">
        <v>690</v>
      </c>
      <c r="D29" s="126"/>
      <c r="E29" s="213"/>
      <c r="F29" s="213"/>
      <c r="G29" s="213"/>
      <c r="H29" s="213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97"/>
      <c r="F30" s="197"/>
      <c r="G30" s="197"/>
      <c r="H30" s="197"/>
      <c r="I30" s="127"/>
      <c r="J30" s="128"/>
    </row>
    <row r="31" spans="1:10" ht="18.600000000000001" customHeight="1" x14ac:dyDescent="0.25">
      <c r="A31" s="200" t="s">
        <v>583</v>
      </c>
      <c r="B31" s="207"/>
      <c r="C31" s="129" t="s">
        <v>586</v>
      </c>
      <c r="D31" s="217" t="s">
        <v>584</v>
      </c>
      <c r="E31" s="218"/>
      <c r="F31" s="218"/>
      <c r="G31" s="218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200"/>
      <c r="B32" s="207"/>
      <c r="C32" s="132"/>
      <c r="D32" s="102"/>
      <c r="E32" s="212"/>
      <c r="F32" s="212"/>
      <c r="G32" s="212"/>
      <c r="H32" s="212"/>
      <c r="I32" s="127"/>
      <c r="J32" s="128"/>
    </row>
    <row r="33" spans="1:10" ht="18.600000000000001" customHeight="1" x14ac:dyDescent="0.25">
      <c r="A33" s="200" t="s">
        <v>587</v>
      </c>
      <c r="B33" s="207"/>
      <c r="C33" s="125" t="s">
        <v>589</v>
      </c>
      <c r="D33" s="217" t="s">
        <v>588</v>
      </c>
      <c r="E33" s="218"/>
      <c r="F33" s="218"/>
      <c r="G33" s="218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97"/>
      <c r="F34" s="197"/>
      <c r="G34" s="197"/>
      <c r="H34" s="197"/>
      <c r="I34" s="117"/>
      <c r="J34" s="119"/>
    </row>
    <row r="35" spans="1:10" ht="18.600000000000001" customHeight="1" x14ac:dyDescent="0.25">
      <c r="A35" s="217" t="s">
        <v>591</v>
      </c>
      <c r="B35" s="218"/>
      <c r="C35" s="218"/>
      <c r="D35" s="218"/>
      <c r="E35" s="218" t="s">
        <v>592</v>
      </c>
      <c r="F35" s="218"/>
      <c r="G35" s="218"/>
      <c r="H35" s="218"/>
      <c r="I35" s="218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97"/>
      <c r="F36" s="197"/>
      <c r="G36" s="197"/>
      <c r="H36" s="197"/>
      <c r="I36" s="117"/>
      <c r="J36" s="128"/>
    </row>
    <row r="37" spans="1:10" ht="18.600000000000001" customHeight="1" x14ac:dyDescent="0.25">
      <c r="A37" s="176" t="s">
        <v>619</v>
      </c>
      <c r="B37" s="177"/>
      <c r="C37" s="177"/>
      <c r="D37" s="177"/>
      <c r="E37" s="176" t="s">
        <v>615</v>
      </c>
      <c r="F37" s="177"/>
      <c r="G37" s="177"/>
      <c r="H37" s="177"/>
      <c r="I37" s="178"/>
      <c r="J37" s="159" t="s">
        <v>620</v>
      </c>
    </row>
    <row r="38" spans="1:10" ht="18.600000000000001" customHeight="1" x14ac:dyDescent="0.25">
      <c r="A38" s="160"/>
      <c r="B38" s="161"/>
      <c r="C38" s="162"/>
      <c r="D38" s="219"/>
      <c r="E38" s="219"/>
      <c r="F38" s="219"/>
      <c r="G38" s="219"/>
      <c r="H38" s="219"/>
      <c r="I38" s="219"/>
      <c r="J38" s="151"/>
    </row>
    <row r="39" spans="1:10" ht="18.600000000000001" customHeight="1" x14ac:dyDescent="0.25">
      <c r="A39" s="176" t="s">
        <v>621</v>
      </c>
      <c r="B39" s="177"/>
      <c r="C39" s="177"/>
      <c r="D39" s="178"/>
      <c r="E39" s="176" t="s">
        <v>615</v>
      </c>
      <c r="F39" s="177"/>
      <c r="G39" s="177"/>
      <c r="H39" s="177"/>
      <c r="I39" s="178"/>
      <c r="J39" s="163" t="s">
        <v>622</v>
      </c>
    </row>
    <row r="40" spans="1:10" ht="18.600000000000001" customHeight="1" x14ac:dyDescent="0.25">
      <c r="A40" s="160"/>
      <c r="B40" s="161"/>
      <c r="C40" s="162"/>
      <c r="D40" s="164"/>
      <c r="E40" s="219"/>
      <c r="F40" s="219"/>
      <c r="G40" s="219"/>
      <c r="H40" s="219"/>
      <c r="I40" s="165"/>
      <c r="J40" s="151"/>
    </row>
    <row r="41" spans="1:10" ht="18.600000000000001" customHeight="1" x14ac:dyDescent="0.25">
      <c r="A41" s="176" t="s">
        <v>623</v>
      </c>
      <c r="B41" s="177"/>
      <c r="C41" s="177"/>
      <c r="D41" s="178"/>
      <c r="E41" s="176" t="s">
        <v>615</v>
      </c>
      <c r="F41" s="177"/>
      <c r="G41" s="177"/>
      <c r="H41" s="177"/>
      <c r="I41" s="178"/>
      <c r="J41" s="163" t="s">
        <v>624</v>
      </c>
    </row>
    <row r="42" spans="1:10" ht="18.600000000000001" customHeight="1" x14ac:dyDescent="0.25">
      <c r="A42" s="160"/>
      <c r="B42" s="161"/>
      <c r="C42" s="162"/>
      <c r="D42" s="164"/>
      <c r="E42" s="219"/>
      <c r="F42" s="219"/>
      <c r="G42" s="219"/>
      <c r="H42" s="219"/>
      <c r="I42" s="165"/>
      <c r="J42" s="151"/>
    </row>
    <row r="43" spans="1:10" ht="18.600000000000001" customHeight="1" x14ac:dyDescent="0.25">
      <c r="A43" s="176" t="s">
        <v>625</v>
      </c>
      <c r="B43" s="177"/>
      <c r="C43" s="177"/>
      <c r="D43" s="178"/>
      <c r="E43" s="176" t="s">
        <v>626</v>
      </c>
      <c r="F43" s="177"/>
      <c r="G43" s="177"/>
      <c r="H43" s="177"/>
      <c r="I43" s="178"/>
      <c r="J43" s="166">
        <v>20097647</v>
      </c>
    </row>
    <row r="44" spans="1:10" ht="18.600000000000001" customHeight="1" x14ac:dyDescent="0.25">
      <c r="A44" s="167"/>
      <c r="B44" s="162"/>
      <c r="C44" s="221"/>
      <c r="D44" s="221"/>
      <c r="E44" s="222"/>
      <c r="F44" s="222"/>
      <c r="G44" s="221"/>
      <c r="H44" s="221"/>
      <c r="I44" s="221"/>
      <c r="J44" s="151"/>
    </row>
    <row r="45" spans="1:10" ht="18.600000000000001" customHeight="1" x14ac:dyDescent="0.25">
      <c r="A45" s="176" t="s">
        <v>627</v>
      </c>
      <c r="B45" s="177"/>
      <c r="C45" s="177"/>
      <c r="D45" s="178"/>
      <c r="E45" s="176" t="s">
        <v>628</v>
      </c>
      <c r="F45" s="177"/>
      <c r="G45" s="177"/>
      <c r="H45" s="177"/>
      <c r="I45" s="178"/>
      <c r="J45" s="166">
        <v>7810318</v>
      </c>
    </row>
    <row r="46" spans="1:10" ht="18.600000000000001" customHeight="1" x14ac:dyDescent="0.25">
      <c r="A46" s="167"/>
      <c r="B46" s="162"/>
      <c r="C46" s="162"/>
      <c r="D46" s="161"/>
      <c r="E46" s="222"/>
      <c r="F46" s="222"/>
      <c r="G46" s="221"/>
      <c r="H46" s="221"/>
      <c r="I46" s="161"/>
      <c r="J46" s="151"/>
    </row>
    <row r="47" spans="1:10" ht="18.600000000000001" customHeight="1" x14ac:dyDescent="0.25">
      <c r="A47" s="176" t="s">
        <v>629</v>
      </c>
      <c r="B47" s="177"/>
      <c r="C47" s="177"/>
      <c r="D47" s="178"/>
      <c r="E47" s="176" t="s">
        <v>630</v>
      </c>
      <c r="F47" s="177"/>
      <c r="G47" s="177"/>
      <c r="H47" s="177"/>
      <c r="I47" s="178"/>
      <c r="J47" s="163" t="s">
        <v>631</v>
      </c>
    </row>
    <row r="48" spans="1:10" ht="18.600000000000001" customHeight="1" x14ac:dyDescent="0.25">
      <c r="A48" s="167"/>
      <c r="B48" s="162"/>
      <c r="C48" s="162"/>
      <c r="D48" s="161"/>
      <c r="E48" s="222"/>
      <c r="F48" s="222"/>
      <c r="G48" s="221"/>
      <c r="H48" s="221"/>
      <c r="I48" s="161"/>
      <c r="J48" s="168" t="s">
        <v>594</v>
      </c>
    </row>
    <row r="49" spans="1:10" ht="18.600000000000001" customHeight="1" x14ac:dyDescent="0.25">
      <c r="A49" s="176" t="s">
        <v>632</v>
      </c>
      <c r="B49" s="177"/>
      <c r="C49" s="177"/>
      <c r="D49" s="178"/>
      <c r="E49" s="176" t="s">
        <v>630</v>
      </c>
      <c r="F49" s="177"/>
      <c r="G49" s="177"/>
      <c r="H49" s="177"/>
      <c r="I49" s="178"/>
      <c r="J49" s="163" t="s">
        <v>633</v>
      </c>
    </row>
    <row r="50" spans="1:10" ht="18.600000000000001" customHeight="1" x14ac:dyDescent="0.25">
      <c r="A50" s="167"/>
      <c r="B50" s="162"/>
      <c r="C50" s="162"/>
      <c r="D50" s="161"/>
      <c r="E50" s="161"/>
      <c r="F50" s="161"/>
      <c r="G50" s="162"/>
      <c r="H50" s="162"/>
      <c r="I50" s="161"/>
      <c r="J50" s="168"/>
    </row>
    <row r="51" spans="1:10" ht="18.600000000000001" customHeight="1" x14ac:dyDescent="0.25">
      <c r="A51" s="176" t="s">
        <v>634</v>
      </c>
      <c r="B51" s="177"/>
      <c r="C51" s="177"/>
      <c r="D51" s="178"/>
      <c r="E51" s="176" t="s">
        <v>615</v>
      </c>
      <c r="F51" s="177"/>
      <c r="G51" s="177"/>
      <c r="H51" s="177"/>
      <c r="I51" s="178"/>
      <c r="J51" s="163" t="s">
        <v>635</v>
      </c>
    </row>
    <row r="52" spans="1:10" ht="18.600000000000001" customHeight="1" x14ac:dyDescent="0.25">
      <c r="A52" s="167"/>
      <c r="B52" s="162"/>
      <c r="C52" s="162"/>
      <c r="D52" s="161"/>
      <c r="E52" s="161"/>
      <c r="F52" s="161"/>
      <c r="G52" s="162"/>
      <c r="H52" s="162"/>
      <c r="I52" s="161"/>
      <c r="J52" s="168"/>
    </row>
    <row r="53" spans="1:10" ht="18.600000000000001" customHeight="1" x14ac:dyDescent="0.25">
      <c r="A53" s="176" t="s">
        <v>636</v>
      </c>
      <c r="B53" s="177"/>
      <c r="C53" s="177"/>
      <c r="D53" s="178"/>
      <c r="E53" s="176" t="s">
        <v>615</v>
      </c>
      <c r="F53" s="177"/>
      <c r="G53" s="177"/>
      <c r="H53" s="177"/>
      <c r="I53" s="178"/>
      <c r="J53" s="163" t="s">
        <v>637</v>
      </c>
    </row>
    <row r="54" spans="1:10" ht="18.600000000000001" customHeight="1" x14ac:dyDescent="0.25">
      <c r="A54" s="167"/>
      <c r="B54" s="162"/>
      <c r="C54" s="162"/>
      <c r="D54" s="161"/>
      <c r="E54" s="161"/>
      <c r="F54" s="161"/>
      <c r="G54" s="162"/>
      <c r="H54" s="162"/>
      <c r="I54" s="161"/>
      <c r="J54" s="168"/>
    </row>
    <row r="55" spans="1:10" ht="18.600000000000001" customHeight="1" x14ac:dyDescent="0.25">
      <c r="A55" s="176" t="s">
        <v>638</v>
      </c>
      <c r="B55" s="177"/>
      <c r="C55" s="177"/>
      <c r="D55" s="178"/>
      <c r="E55" s="176" t="s">
        <v>615</v>
      </c>
      <c r="F55" s="177"/>
      <c r="G55" s="177"/>
      <c r="H55" s="177"/>
      <c r="I55" s="178"/>
      <c r="J55" s="163" t="s">
        <v>639</v>
      </c>
    </row>
    <row r="56" spans="1:10" ht="18.600000000000001" customHeight="1" x14ac:dyDescent="0.25">
      <c r="A56" s="169"/>
      <c r="B56" s="170"/>
      <c r="C56" s="170"/>
      <c r="D56" s="171"/>
      <c r="E56" s="171"/>
      <c r="F56" s="171"/>
      <c r="G56" s="170"/>
      <c r="H56" s="170"/>
      <c r="I56" s="171"/>
      <c r="J56" s="172"/>
    </row>
    <row r="57" spans="1:10" ht="18.600000000000001" customHeight="1" x14ac:dyDescent="0.25">
      <c r="A57" s="176" t="s">
        <v>640</v>
      </c>
      <c r="B57" s="177"/>
      <c r="C57" s="177"/>
      <c r="D57" s="178"/>
      <c r="E57" s="176" t="s">
        <v>615</v>
      </c>
      <c r="F57" s="177"/>
      <c r="G57" s="177"/>
      <c r="H57" s="177"/>
      <c r="I57" s="178"/>
      <c r="J57" s="163" t="s">
        <v>641</v>
      </c>
    </row>
    <row r="58" spans="1:10" ht="18.600000000000001" customHeight="1" x14ac:dyDescent="0.25">
      <c r="A58" s="169"/>
      <c r="B58" s="170"/>
      <c r="C58" s="170"/>
      <c r="D58" s="171"/>
      <c r="E58" s="171"/>
      <c r="F58" s="171"/>
      <c r="G58" s="170"/>
      <c r="H58" s="170"/>
      <c r="I58" s="171"/>
      <c r="J58" s="172"/>
    </row>
    <row r="59" spans="1:10" ht="18.600000000000001" customHeight="1" x14ac:dyDescent="0.25">
      <c r="A59" s="176" t="s">
        <v>642</v>
      </c>
      <c r="B59" s="177"/>
      <c r="C59" s="177"/>
      <c r="D59" s="178"/>
      <c r="E59" s="176" t="s">
        <v>615</v>
      </c>
      <c r="F59" s="177"/>
      <c r="G59" s="177"/>
      <c r="H59" s="177"/>
      <c r="I59" s="178"/>
      <c r="J59" s="163" t="s">
        <v>643</v>
      </c>
    </row>
    <row r="60" spans="1:10" ht="18.600000000000001" customHeight="1" x14ac:dyDescent="0.25">
      <c r="A60" s="169"/>
      <c r="B60" s="170"/>
      <c r="C60" s="170"/>
      <c r="D60" s="171"/>
      <c r="E60" s="171"/>
      <c r="F60" s="171"/>
      <c r="G60" s="170"/>
      <c r="H60" s="170"/>
      <c r="I60" s="171"/>
      <c r="J60" s="172"/>
    </row>
    <row r="61" spans="1:10" ht="18.600000000000001" customHeight="1" x14ac:dyDescent="0.25">
      <c r="A61" s="176" t="s">
        <v>644</v>
      </c>
      <c r="B61" s="177"/>
      <c r="C61" s="177"/>
      <c r="D61" s="178"/>
      <c r="E61" s="176" t="s">
        <v>615</v>
      </c>
      <c r="F61" s="177"/>
      <c r="G61" s="177"/>
      <c r="H61" s="177"/>
      <c r="I61" s="178"/>
      <c r="J61" s="163" t="s">
        <v>645</v>
      </c>
    </row>
    <row r="62" spans="1:10" ht="18.600000000000001" customHeight="1" x14ac:dyDescent="0.25">
      <c r="A62" s="169"/>
      <c r="B62" s="170"/>
      <c r="C62" s="170"/>
      <c r="D62" s="171"/>
      <c r="E62" s="171"/>
      <c r="F62" s="171"/>
      <c r="G62" s="170"/>
      <c r="H62" s="170"/>
      <c r="I62" s="171"/>
      <c r="J62" s="172"/>
    </row>
    <row r="63" spans="1:10" ht="18.600000000000001" customHeight="1" x14ac:dyDescent="0.25">
      <c r="A63" s="176" t="s">
        <v>646</v>
      </c>
      <c r="B63" s="177"/>
      <c r="C63" s="177"/>
      <c r="D63" s="178"/>
      <c r="E63" s="176" t="s">
        <v>647</v>
      </c>
      <c r="F63" s="177"/>
      <c r="G63" s="177"/>
      <c r="H63" s="177"/>
      <c r="I63" s="178"/>
      <c r="J63" s="163" t="s">
        <v>648</v>
      </c>
    </row>
    <row r="64" spans="1:10" ht="18.600000000000001" customHeight="1" x14ac:dyDescent="0.25">
      <c r="A64" s="169"/>
      <c r="B64" s="170"/>
      <c r="C64" s="170"/>
      <c r="D64" s="171"/>
      <c r="E64" s="171"/>
      <c r="F64" s="171"/>
      <c r="G64" s="170"/>
      <c r="H64" s="170"/>
      <c r="I64" s="171"/>
      <c r="J64" s="172"/>
    </row>
    <row r="65" spans="1:10" ht="18.600000000000001" customHeight="1" x14ac:dyDescent="0.25">
      <c r="A65" s="176" t="s">
        <v>649</v>
      </c>
      <c r="B65" s="177"/>
      <c r="C65" s="177"/>
      <c r="D65" s="178"/>
      <c r="E65" s="176" t="s">
        <v>615</v>
      </c>
      <c r="F65" s="177"/>
      <c r="G65" s="177"/>
      <c r="H65" s="177"/>
      <c r="I65" s="178"/>
      <c r="J65" s="163" t="s">
        <v>650</v>
      </c>
    </row>
    <row r="66" spans="1:10" ht="18.600000000000001" customHeight="1" x14ac:dyDescent="0.25">
      <c r="A66" s="169"/>
      <c r="B66" s="170"/>
      <c r="C66" s="170"/>
      <c r="D66" s="171"/>
      <c r="E66" s="171"/>
      <c r="F66" s="171"/>
      <c r="G66" s="170"/>
      <c r="H66" s="170"/>
      <c r="I66" s="171"/>
      <c r="J66" s="172"/>
    </row>
    <row r="67" spans="1:10" ht="18.600000000000001" customHeight="1" x14ac:dyDescent="0.25">
      <c r="A67" s="176" t="s">
        <v>651</v>
      </c>
      <c r="B67" s="177"/>
      <c r="C67" s="177"/>
      <c r="D67" s="178"/>
      <c r="E67" s="176" t="s">
        <v>615</v>
      </c>
      <c r="F67" s="177"/>
      <c r="G67" s="177"/>
      <c r="H67" s="177"/>
      <c r="I67" s="178"/>
      <c r="J67" s="163" t="s">
        <v>652</v>
      </c>
    </row>
    <row r="68" spans="1:10" ht="18.600000000000001" customHeight="1" x14ac:dyDescent="0.25">
      <c r="A68" s="169"/>
      <c r="B68" s="170"/>
      <c r="C68" s="170"/>
      <c r="D68" s="171"/>
      <c r="E68" s="171"/>
      <c r="F68" s="171"/>
      <c r="G68" s="170"/>
      <c r="H68" s="170"/>
      <c r="I68" s="171"/>
      <c r="J68" s="172"/>
    </row>
    <row r="69" spans="1:10" ht="18.600000000000001" customHeight="1" x14ac:dyDescent="0.25">
      <c r="A69" s="134"/>
      <c r="B69" s="124"/>
      <c r="C69" s="124"/>
      <c r="D69" s="117"/>
      <c r="E69" s="197"/>
      <c r="F69" s="197"/>
      <c r="G69" s="220"/>
      <c r="H69" s="220"/>
      <c r="I69" s="117"/>
      <c r="J69" s="135" t="s">
        <v>594</v>
      </c>
    </row>
    <row r="70" spans="1:10" ht="18.600000000000001" customHeight="1" x14ac:dyDescent="0.25">
      <c r="A70" s="134"/>
      <c r="B70" s="124"/>
      <c r="C70" s="124"/>
      <c r="D70" s="117"/>
      <c r="E70" s="197"/>
      <c r="F70" s="197"/>
      <c r="G70" s="220"/>
      <c r="H70" s="220"/>
      <c r="I70" s="117"/>
      <c r="J70" s="135" t="s">
        <v>595</v>
      </c>
    </row>
    <row r="71" spans="1:10" ht="18.600000000000001" customHeight="1" x14ac:dyDescent="0.25">
      <c r="A71" s="191" t="s">
        <v>596</v>
      </c>
      <c r="B71" s="202"/>
      <c r="C71" s="227" t="s">
        <v>595</v>
      </c>
      <c r="D71" s="228"/>
      <c r="E71" s="229" t="s">
        <v>597</v>
      </c>
      <c r="F71" s="230"/>
      <c r="G71" s="231"/>
      <c r="H71" s="232"/>
      <c r="I71" s="232"/>
      <c r="J71" s="233"/>
    </row>
    <row r="72" spans="1:10" ht="18.600000000000001" customHeight="1" x14ac:dyDescent="0.25">
      <c r="A72" s="134"/>
      <c r="B72" s="124"/>
      <c r="C72" s="220"/>
      <c r="D72" s="220"/>
      <c r="E72" s="197"/>
      <c r="F72" s="197"/>
      <c r="G72" s="234" t="s">
        <v>598</v>
      </c>
      <c r="H72" s="234"/>
      <c r="I72" s="234"/>
      <c r="J72" s="110"/>
    </row>
    <row r="73" spans="1:10" ht="18.600000000000001" customHeight="1" x14ac:dyDescent="0.25">
      <c r="A73" s="191" t="s">
        <v>599</v>
      </c>
      <c r="B73" s="202"/>
      <c r="C73" s="208" t="s">
        <v>653</v>
      </c>
      <c r="D73" s="209"/>
      <c r="E73" s="209"/>
      <c r="F73" s="209"/>
      <c r="G73" s="209"/>
      <c r="H73" s="209"/>
      <c r="I73" s="209"/>
      <c r="J73" s="210"/>
    </row>
    <row r="74" spans="1:10" ht="18.600000000000001" customHeight="1" x14ac:dyDescent="0.25">
      <c r="A74" s="116"/>
      <c r="B74" s="117"/>
      <c r="C74" s="213" t="s">
        <v>600</v>
      </c>
      <c r="D74" s="213"/>
      <c r="E74" s="213"/>
      <c r="F74" s="213"/>
      <c r="G74" s="213"/>
      <c r="H74" s="213"/>
      <c r="I74" s="213"/>
      <c r="J74" s="119"/>
    </row>
    <row r="75" spans="1:10" ht="18.600000000000001" customHeight="1" x14ac:dyDescent="0.25">
      <c r="A75" s="191" t="s">
        <v>601</v>
      </c>
      <c r="B75" s="202"/>
      <c r="C75" s="223" t="s">
        <v>654</v>
      </c>
      <c r="D75" s="224"/>
      <c r="E75" s="225"/>
      <c r="F75" s="197"/>
      <c r="G75" s="197"/>
      <c r="H75" s="218"/>
      <c r="I75" s="218"/>
      <c r="J75" s="226"/>
    </row>
    <row r="76" spans="1:10" ht="18.600000000000001" customHeight="1" x14ac:dyDescent="0.25">
      <c r="A76" s="116"/>
      <c r="B76" s="117"/>
      <c r="C76" s="124"/>
      <c r="D76" s="117"/>
      <c r="E76" s="197"/>
      <c r="F76" s="197"/>
      <c r="G76" s="197"/>
      <c r="H76" s="197"/>
      <c r="I76" s="117"/>
      <c r="J76" s="119"/>
    </row>
    <row r="77" spans="1:10" ht="18.600000000000001" customHeight="1" x14ac:dyDescent="0.25">
      <c r="A77" s="191" t="s">
        <v>580</v>
      </c>
      <c r="B77" s="202"/>
      <c r="C77" s="240" t="s">
        <v>655</v>
      </c>
      <c r="D77" s="241"/>
      <c r="E77" s="241"/>
      <c r="F77" s="241"/>
      <c r="G77" s="241"/>
      <c r="H77" s="241"/>
      <c r="I77" s="241"/>
      <c r="J77" s="242"/>
    </row>
    <row r="78" spans="1:10" ht="18.600000000000001" customHeight="1" x14ac:dyDescent="0.25">
      <c r="A78" s="116"/>
      <c r="B78" s="117"/>
      <c r="C78" s="117"/>
      <c r="D78" s="117"/>
      <c r="E78" s="197"/>
      <c r="F78" s="197"/>
      <c r="G78" s="197"/>
      <c r="H78" s="197"/>
      <c r="I78" s="117"/>
      <c r="J78" s="119"/>
    </row>
    <row r="79" spans="1:10" ht="18.600000000000001" customHeight="1" x14ac:dyDescent="0.25">
      <c r="A79" s="191" t="s">
        <v>602</v>
      </c>
      <c r="B79" s="202"/>
      <c r="C79" s="235"/>
      <c r="D79" s="236"/>
      <c r="E79" s="236"/>
      <c r="F79" s="236"/>
      <c r="G79" s="236"/>
      <c r="H79" s="236"/>
      <c r="I79" s="236"/>
      <c r="J79" s="237"/>
    </row>
    <row r="80" spans="1:10" ht="18.600000000000001" customHeight="1" x14ac:dyDescent="0.25">
      <c r="A80" s="116"/>
      <c r="B80" s="117"/>
      <c r="C80" s="238" t="s">
        <v>603</v>
      </c>
      <c r="D80" s="238"/>
      <c r="E80" s="238"/>
      <c r="F80" s="238"/>
      <c r="G80" s="117"/>
      <c r="H80" s="117"/>
      <c r="I80" s="117"/>
      <c r="J80" s="119"/>
    </row>
    <row r="81" spans="1:10" ht="18.600000000000001" customHeight="1" x14ac:dyDescent="0.25">
      <c r="A81" s="191" t="s">
        <v>604</v>
      </c>
      <c r="B81" s="202"/>
      <c r="C81" s="235"/>
      <c r="D81" s="236"/>
      <c r="E81" s="236"/>
      <c r="F81" s="236"/>
      <c r="G81" s="236"/>
      <c r="H81" s="236"/>
      <c r="I81" s="236"/>
      <c r="J81" s="237"/>
    </row>
    <row r="82" spans="1:10" ht="18.600000000000001" customHeight="1" x14ac:dyDescent="0.25">
      <c r="A82" s="136"/>
      <c r="B82" s="137"/>
      <c r="C82" s="239" t="s">
        <v>605</v>
      </c>
      <c r="D82" s="239"/>
      <c r="E82" s="239"/>
      <c r="F82" s="239"/>
      <c r="G82" s="239"/>
      <c r="H82" s="137"/>
      <c r="I82" s="137"/>
      <c r="J82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44">
    <mergeCell ref="A79:B79"/>
    <mergeCell ref="C79:J79"/>
    <mergeCell ref="C80:F80"/>
    <mergeCell ref="A81:B81"/>
    <mergeCell ref="C81:J81"/>
    <mergeCell ref="C82:G82"/>
    <mergeCell ref="E76:F76"/>
    <mergeCell ref="G76:H76"/>
    <mergeCell ref="A77:B77"/>
    <mergeCell ref="C77:J77"/>
    <mergeCell ref="E78:F78"/>
    <mergeCell ref="G78:H78"/>
    <mergeCell ref="A73:B73"/>
    <mergeCell ref="C73:J73"/>
    <mergeCell ref="C74:I74"/>
    <mergeCell ref="A75:B75"/>
    <mergeCell ref="C75:E75"/>
    <mergeCell ref="F75:G75"/>
    <mergeCell ref="H75:J75"/>
    <mergeCell ref="A71:B71"/>
    <mergeCell ref="C71:D71"/>
    <mergeCell ref="E71:F71"/>
    <mergeCell ref="G71:J71"/>
    <mergeCell ref="C72:D72"/>
    <mergeCell ref="E72:F72"/>
    <mergeCell ref="G72:I72"/>
    <mergeCell ref="A47:D47"/>
    <mergeCell ref="E47:I47"/>
    <mergeCell ref="E69:F69"/>
    <mergeCell ref="G69:H69"/>
    <mergeCell ref="E70:F70"/>
    <mergeCell ref="G70:H70"/>
    <mergeCell ref="C44:D44"/>
    <mergeCell ref="E44:F44"/>
    <mergeCell ref="G44:I44"/>
    <mergeCell ref="A45:D45"/>
    <mergeCell ref="E45:I45"/>
    <mergeCell ref="E46:F46"/>
    <mergeCell ref="G46:H46"/>
    <mergeCell ref="E48:F48"/>
    <mergeCell ref="G48:H48"/>
    <mergeCell ref="A49:D49"/>
    <mergeCell ref="E49:I49"/>
    <mergeCell ref="A51:D51"/>
    <mergeCell ref="E51:I51"/>
    <mergeCell ref="A53:D53"/>
    <mergeCell ref="E53:I53"/>
    <mergeCell ref="A55:D55"/>
    <mergeCell ref="E55:I55"/>
    <mergeCell ref="A57:D57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A67:D67"/>
    <mergeCell ref="E67:I67"/>
    <mergeCell ref="E57:I57"/>
    <mergeCell ref="A59:D59"/>
    <mergeCell ref="E59:I59"/>
    <mergeCell ref="A61:D61"/>
    <mergeCell ref="E61:I61"/>
    <mergeCell ref="A63:D63"/>
    <mergeCell ref="E63:I63"/>
    <mergeCell ref="A65:D65"/>
    <mergeCell ref="E65:I65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71:D71" xr:uid="{00000000-0002-0000-0000-000002000000}">
      <formula1>$J$69:$J$70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topLeftCell="A31" zoomScale="70" zoomScaleNormal="70" workbookViewId="0">
      <selection activeCell="N10" sqref="N10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43" t="s">
        <v>300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x14ac:dyDescent="0.25">
      <c r="A2" s="244" t="s">
        <v>684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45" t="s">
        <v>0</v>
      </c>
      <c r="B4" s="245" t="s">
        <v>1</v>
      </c>
      <c r="C4" s="245" t="s">
        <v>2</v>
      </c>
      <c r="D4" s="246" t="s">
        <v>3</v>
      </c>
      <c r="E4" s="247" t="s">
        <v>4</v>
      </c>
      <c r="F4" s="247"/>
      <c r="G4" s="247"/>
      <c r="H4" s="248" t="s">
        <v>5</v>
      </c>
      <c r="I4" s="248"/>
      <c r="J4" s="248"/>
    </row>
    <row r="5" spans="1:10" x14ac:dyDescent="0.25">
      <c r="A5" s="245"/>
      <c r="B5" s="245"/>
      <c r="C5" s="245"/>
      <c r="D5" s="246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5">
        <f>E7+E8</f>
        <v>65477</v>
      </c>
      <c r="F6" s="145">
        <f>F7+F8</f>
        <v>17718670</v>
      </c>
      <c r="G6" s="145">
        <f>E6+F6</f>
        <v>17784147</v>
      </c>
      <c r="H6" s="145">
        <f t="shared" ref="H6:I6" si="0">H7+H8</f>
        <v>80317</v>
      </c>
      <c r="I6" s="145">
        <f t="shared" si="0"/>
        <v>17784374</v>
      </c>
      <c r="J6" s="145">
        <f>H6+I6</f>
        <v>17864691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0</v>
      </c>
      <c r="G7" s="145">
        <f t="shared" ref="G7:G70" si="1">E7+F7</f>
        <v>0</v>
      </c>
      <c r="H7" s="140">
        <v>0</v>
      </c>
      <c r="I7" s="140">
        <v>0</v>
      </c>
      <c r="J7" s="145">
        <f t="shared" ref="J7:J70" si="2">H7+I7</f>
        <v>0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65477</v>
      </c>
      <c r="F8" s="140">
        <v>17718670</v>
      </c>
      <c r="G8" s="145">
        <f t="shared" si="1"/>
        <v>17784147</v>
      </c>
      <c r="H8" s="140">
        <v>80317</v>
      </c>
      <c r="I8" s="140">
        <v>17784374</v>
      </c>
      <c r="J8" s="145">
        <f t="shared" si="2"/>
        <v>17864691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6">
        <f>E10+E11+E12</f>
        <v>2271990</v>
      </c>
      <c r="F9" s="146">
        <f t="shared" ref="F9:I9" si="3">F10+F11+F12</f>
        <v>108697263</v>
      </c>
      <c r="G9" s="145">
        <f t="shared" si="1"/>
        <v>110969253</v>
      </c>
      <c r="H9" s="146">
        <f t="shared" si="3"/>
        <v>2328529</v>
      </c>
      <c r="I9" s="146">
        <f t="shared" si="3"/>
        <v>112307453</v>
      </c>
      <c r="J9" s="145">
        <f t="shared" si="2"/>
        <v>114635982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1794891</v>
      </c>
      <c r="F10" s="140">
        <v>54949389</v>
      </c>
      <c r="G10" s="145">
        <f t="shared" si="1"/>
        <v>56744280</v>
      </c>
      <c r="H10" s="140">
        <v>1775193</v>
      </c>
      <c r="I10" s="140">
        <v>54076640</v>
      </c>
      <c r="J10" s="145">
        <f t="shared" si="2"/>
        <v>55851833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59674</v>
      </c>
      <c r="F11" s="140">
        <v>11362748</v>
      </c>
      <c r="G11" s="145">
        <f t="shared" si="1"/>
        <v>11422422</v>
      </c>
      <c r="H11" s="140">
        <v>59031</v>
      </c>
      <c r="I11" s="140">
        <v>14075519</v>
      </c>
      <c r="J11" s="145">
        <f t="shared" si="2"/>
        <v>14134550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417425</v>
      </c>
      <c r="F12" s="140">
        <v>42385126</v>
      </c>
      <c r="G12" s="145">
        <f t="shared" si="1"/>
        <v>42802551</v>
      </c>
      <c r="H12" s="140">
        <v>494305</v>
      </c>
      <c r="I12" s="140">
        <v>44155294</v>
      </c>
      <c r="J12" s="145">
        <f t="shared" si="2"/>
        <v>44649599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6">
        <f>E14+E15+E19</f>
        <v>501499315</v>
      </c>
      <c r="F13" s="146">
        <f t="shared" ref="F13:I13" si="4">F14+F15+F19</f>
        <v>813008660</v>
      </c>
      <c r="G13" s="145">
        <f t="shared" si="1"/>
        <v>1314507975</v>
      </c>
      <c r="H13" s="146">
        <f t="shared" si="4"/>
        <v>490325302</v>
      </c>
      <c r="I13" s="146">
        <f t="shared" si="4"/>
        <v>970247387</v>
      </c>
      <c r="J13" s="145">
        <f t="shared" si="2"/>
        <v>1460572689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165000</v>
      </c>
      <c r="F14" s="140">
        <v>138275026</v>
      </c>
      <c r="G14" s="145">
        <f t="shared" si="1"/>
        <v>138440026</v>
      </c>
      <c r="H14" s="141">
        <v>165000</v>
      </c>
      <c r="I14" s="141">
        <v>137699219</v>
      </c>
      <c r="J14" s="145">
        <f t="shared" si="2"/>
        <v>137864219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6">
        <f>E16+E17+E18</f>
        <v>0</v>
      </c>
      <c r="F15" s="146">
        <f t="shared" ref="F15:I15" si="5">F16+F17+F18</f>
        <v>9659044</v>
      </c>
      <c r="G15" s="145">
        <f t="shared" si="1"/>
        <v>9659044</v>
      </c>
      <c r="H15" s="146">
        <f t="shared" si="5"/>
        <v>0</v>
      </c>
      <c r="I15" s="146">
        <f t="shared" si="5"/>
        <v>9665507</v>
      </c>
      <c r="J15" s="145">
        <f t="shared" si="2"/>
        <v>9665507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5">
        <f t="shared" si="1"/>
        <v>0</v>
      </c>
      <c r="H16" s="140">
        <v>0</v>
      </c>
      <c r="I16" s="140">
        <v>0</v>
      </c>
      <c r="J16" s="145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701884</v>
      </c>
      <c r="G17" s="145">
        <f t="shared" si="1"/>
        <v>701884</v>
      </c>
      <c r="H17" s="140">
        <v>0</v>
      </c>
      <c r="I17" s="140">
        <v>788840</v>
      </c>
      <c r="J17" s="145">
        <f t="shared" si="2"/>
        <v>788840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8957160</v>
      </c>
      <c r="G18" s="145">
        <f t="shared" si="1"/>
        <v>8957160</v>
      </c>
      <c r="H18" s="140">
        <v>0</v>
      </c>
      <c r="I18" s="140">
        <v>8876667</v>
      </c>
      <c r="J18" s="145">
        <f t="shared" si="2"/>
        <v>8876667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6">
        <f>E20+E25+E30</f>
        <v>501334315</v>
      </c>
      <c r="F19" s="146">
        <f t="shared" ref="F19:I19" si="6">F20+F25+F30</f>
        <v>665074590</v>
      </c>
      <c r="G19" s="145">
        <f t="shared" si="1"/>
        <v>1166408905</v>
      </c>
      <c r="H19" s="146">
        <f t="shared" si="6"/>
        <v>490160302</v>
      </c>
      <c r="I19" s="146">
        <f t="shared" si="6"/>
        <v>822882661</v>
      </c>
      <c r="J19" s="145">
        <f t="shared" si="2"/>
        <v>1313042963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6">
        <f>E21+E22+E23+E24</f>
        <v>197413556</v>
      </c>
      <c r="F20" s="146">
        <f t="shared" ref="F20:I20" si="7">F21+F22+F23+F24</f>
        <v>203402056</v>
      </c>
      <c r="G20" s="145">
        <f t="shared" si="1"/>
        <v>400815612</v>
      </c>
      <c r="H20" s="146">
        <f t="shared" si="7"/>
        <v>190472347</v>
      </c>
      <c r="I20" s="146">
        <f t="shared" si="7"/>
        <v>215775141</v>
      </c>
      <c r="J20" s="145">
        <f t="shared" si="2"/>
        <v>406247488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159145153</v>
      </c>
      <c r="F21" s="140">
        <v>144688843</v>
      </c>
      <c r="G21" s="145">
        <f t="shared" si="1"/>
        <v>303833996</v>
      </c>
      <c r="H21" s="140">
        <v>155175193</v>
      </c>
      <c r="I21" s="140">
        <v>143875445</v>
      </c>
      <c r="J21" s="145">
        <f t="shared" si="2"/>
        <v>299050638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33922348</v>
      </c>
      <c r="F22" s="140">
        <v>38527390</v>
      </c>
      <c r="G22" s="145">
        <f t="shared" si="1"/>
        <v>72449738</v>
      </c>
      <c r="H22" s="140">
        <v>31871787</v>
      </c>
      <c r="I22" s="140">
        <v>55575418</v>
      </c>
      <c r="J22" s="145">
        <f t="shared" si="2"/>
        <v>87447205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4346055</v>
      </c>
      <c r="F23" s="140">
        <v>3681679</v>
      </c>
      <c r="G23" s="145">
        <f t="shared" si="1"/>
        <v>8027734</v>
      </c>
      <c r="H23" s="140">
        <v>3425367</v>
      </c>
      <c r="I23" s="140">
        <v>2647042</v>
      </c>
      <c r="J23" s="145">
        <f t="shared" si="2"/>
        <v>6072409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16504144</v>
      </c>
      <c r="G24" s="145">
        <f t="shared" si="1"/>
        <v>16504144</v>
      </c>
      <c r="H24" s="140">
        <v>0</v>
      </c>
      <c r="I24" s="140">
        <v>13677236</v>
      </c>
      <c r="J24" s="145">
        <f t="shared" si="2"/>
        <v>13677236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6">
        <f>E26+E27+E28+E29</f>
        <v>273175398</v>
      </c>
      <c r="F25" s="146">
        <f t="shared" ref="F25:I25" si="8">F26+F27+F28+F29</f>
        <v>453002354</v>
      </c>
      <c r="G25" s="145">
        <f t="shared" si="1"/>
        <v>726177752</v>
      </c>
      <c r="H25" s="146">
        <f t="shared" si="8"/>
        <v>225942614</v>
      </c>
      <c r="I25" s="146">
        <f t="shared" si="8"/>
        <v>476039778</v>
      </c>
      <c r="J25" s="145">
        <f t="shared" si="2"/>
        <v>701982392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11158812</v>
      </c>
      <c r="F26" s="140">
        <v>91588476</v>
      </c>
      <c r="G26" s="145">
        <f t="shared" si="1"/>
        <v>102747288</v>
      </c>
      <c r="H26" s="140">
        <v>12971986</v>
      </c>
      <c r="I26" s="140">
        <v>109423709</v>
      </c>
      <c r="J26" s="145">
        <f t="shared" si="2"/>
        <v>122395695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245296669</v>
      </c>
      <c r="F27" s="140">
        <v>326039260</v>
      </c>
      <c r="G27" s="145">
        <f t="shared" si="1"/>
        <v>571335929</v>
      </c>
      <c r="H27" s="140">
        <v>212970628</v>
      </c>
      <c r="I27" s="140">
        <v>366616069</v>
      </c>
      <c r="J27" s="145">
        <f t="shared" si="2"/>
        <v>579586697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16719917</v>
      </c>
      <c r="F28" s="140">
        <v>35374618</v>
      </c>
      <c r="G28" s="145">
        <f t="shared" si="1"/>
        <v>52094535</v>
      </c>
      <c r="H28" s="140">
        <v>0</v>
      </c>
      <c r="I28" s="140">
        <v>0</v>
      </c>
      <c r="J28" s="145">
        <f t="shared" si="2"/>
        <v>0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5">
        <f t="shared" si="1"/>
        <v>0</v>
      </c>
      <c r="H29" s="140">
        <v>0</v>
      </c>
      <c r="I29" s="140">
        <v>0</v>
      </c>
      <c r="J29" s="145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6">
        <f>E31+E32+E33+E34+E35</f>
        <v>30745361</v>
      </c>
      <c r="F30" s="146">
        <f t="shared" ref="F30:I30" si="9">F31+F32+F33+F34+F35</f>
        <v>8670180</v>
      </c>
      <c r="G30" s="145">
        <f t="shared" si="1"/>
        <v>39415541</v>
      </c>
      <c r="H30" s="146">
        <f t="shared" si="9"/>
        <v>73745341</v>
      </c>
      <c r="I30" s="146">
        <f t="shared" si="9"/>
        <v>131067742</v>
      </c>
      <c r="J30" s="145">
        <f t="shared" si="2"/>
        <v>204813083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2973816</v>
      </c>
      <c r="G31" s="145">
        <f t="shared" si="1"/>
        <v>2973816</v>
      </c>
      <c r="H31" s="140">
        <v>0</v>
      </c>
      <c r="I31" s="140">
        <v>362643</v>
      </c>
      <c r="J31" s="145">
        <f t="shared" si="2"/>
        <v>362643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5">
        <f t="shared" si="1"/>
        <v>0</v>
      </c>
      <c r="H32" s="140">
        <v>10134493</v>
      </c>
      <c r="I32" s="140">
        <v>53583842</v>
      </c>
      <c r="J32" s="145">
        <f t="shared" si="2"/>
        <v>63718335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30456578</v>
      </c>
      <c r="F33" s="140">
        <v>4179241</v>
      </c>
      <c r="G33" s="145">
        <f t="shared" si="1"/>
        <v>34635819</v>
      </c>
      <c r="H33" s="140">
        <v>63506618</v>
      </c>
      <c r="I33" s="140">
        <v>76294411</v>
      </c>
      <c r="J33" s="145">
        <f t="shared" si="2"/>
        <v>139801029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288783</v>
      </c>
      <c r="F34" s="140">
        <v>1517123</v>
      </c>
      <c r="G34" s="145">
        <f t="shared" si="1"/>
        <v>1805906</v>
      </c>
      <c r="H34" s="140">
        <v>57304</v>
      </c>
      <c r="I34" s="140">
        <v>583772</v>
      </c>
      <c r="J34" s="145">
        <f t="shared" si="2"/>
        <v>641076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5">
        <f t="shared" si="1"/>
        <v>0</v>
      </c>
      <c r="H35" s="140">
        <v>46926</v>
      </c>
      <c r="I35" s="140">
        <v>243074</v>
      </c>
      <c r="J35" s="145">
        <f t="shared" si="2"/>
        <v>290000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6">
        <f>E37+E41+E45</f>
        <v>0</v>
      </c>
      <c r="F36" s="146">
        <f t="shared" ref="F36:I36" si="10">F37+F41+F45</f>
        <v>22914623</v>
      </c>
      <c r="G36" s="145">
        <f t="shared" si="1"/>
        <v>22914623</v>
      </c>
      <c r="H36" s="146">
        <f t="shared" si="10"/>
        <v>0</v>
      </c>
      <c r="I36" s="146">
        <f t="shared" si="10"/>
        <v>13626041</v>
      </c>
      <c r="J36" s="145">
        <f t="shared" si="2"/>
        <v>13626041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7">
        <f>E38+E39+E40</f>
        <v>0</v>
      </c>
      <c r="F37" s="147">
        <f t="shared" ref="F37:I37" si="11">F38+F39+F40</f>
        <v>14678731</v>
      </c>
      <c r="G37" s="145">
        <f t="shared" si="1"/>
        <v>14678731</v>
      </c>
      <c r="H37" s="147">
        <f t="shared" si="11"/>
        <v>0</v>
      </c>
      <c r="I37" s="147">
        <f t="shared" si="11"/>
        <v>13626041</v>
      </c>
      <c r="J37" s="145">
        <f t="shared" si="2"/>
        <v>13626041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-1754363</v>
      </c>
      <c r="G38" s="145">
        <f t="shared" si="1"/>
        <v>-1754363</v>
      </c>
      <c r="H38" s="140">
        <v>0</v>
      </c>
      <c r="I38" s="140">
        <v>-1619897</v>
      </c>
      <c r="J38" s="145">
        <f t="shared" si="2"/>
        <v>-1619897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5">
        <f t="shared" si="1"/>
        <v>0</v>
      </c>
      <c r="H39" s="140">
        <v>0</v>
      </c>
      <c r="I39" s="140">
        <v>0</v>
      </c>
      <c r="J39" s="145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16433094</v>
      </c>
      <c r="G40" s="145">
        <f t="shared" si="1"/>
        <v>16433094</v>
      </c>
      <c r="H40" s="140">
        <v>0</v>
      </c>
      <c r="I40" s="140">
        <v>15245938</v>
      </c>
      <c r="J40" s="145">
        <f t="shared" si="2"/>
        <v>15245938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7">
        <f>E42+E43+E44</f>
        <v>0</v>
      </c>
      <c r="F41" s="147">
        <f t="shared" ref="F41:I41" si="12">F42+F43+F44</f>
        <v>0</v>
      </c>
      <c r="G41" s="145">
        <f t="shared" si="1"/>
        <v>0</v>
      </c>
      <c r="H41" s="147">
        <f t="shared" si="12"/>
        <v>0</v>
      </c>
      <c r="I41" s="147">
        <f t="shared" si="12"/>
        <v>0</v>
      </c>
      <c r="J41" s="145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5">
        <f t="shared" si="1"/>
        <v>0</v>
      </c>
      <c r="H42" s="140">
        <v>0</v>
      </c>
      <c r="I42" s="140">
        <v>0</v>
      </c>
      <c r="J42" s="145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5">
        <f t="shared" si="1"/>
        <v>0</v>
      </c>
      <c r="H43" s="140">
        <v>0</v>
      </c>
      <c r="I43" s="140">
        <v>0</v>
      </c>
      <c r="J43" s="145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5">
        <f t="shared" si="1"/>
        <v>0</v>
      </c>
      <c r="H44" s="140">
        <v>0</v>
      </c>
      <c r="I44" s="140">
        <v>0</v>
      </c>
      <c r="J44" s="145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7">
        <f>E46+E47+E48</f>
        <v>0</v>
      </c>
      <c r="F45" s="147">
        <f t="shared" ref="F45:I45" si="13">F46+F47+F48</f>
        <v>8235892</v>
      </c>
      <c r="G45" s="145">
        <f t="shared" si="1"/>
        <v>8235892</v>
      </c>
      <c r="H45" s="147">
        <f t="shared" si="13"/>
        <v>0</v>
      </c>
      <c r="I45" s="147">
        <f t="shared" si="13"/>
        <v>0</v>
      </c>
      <c r="J45" s="145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13187713</v>
      </c>
      <c r="G46" s="145">
        <f t="shared" si="1"/>
        <v>13187713</v>
      </c>
      <c r="H46" s="140">
        <v>0</v>
      </c>
      <c r="I46" s="140">
        <v>0</v>
      </c>
      <c r="J46" s="145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5">
        <f t="shared" si="1"/>
        <v>0</v>
      </c>
      <c r="H47" s="140">
        <v>0</v>
      </c>
      <c r="I47" s="140">
        <v>0</v>
      </c>
      <c r="J47" s="145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-4951821</v>
      </c>
      <c r="G48" s="145">
        <f t="shared" si="1"/>
        <v>-4951821</v>
      </c>
      <c r="H48" s="140">
        <v>0</v>
      </c>
      <c r="I48" s="140">
        <v>0</v>
      </c>
      <c r="J48" s="145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8518</v>
      </c>
      <c r="F49" s="141">
        <v>42722617</v>
      </c>
      <c r="G49" s="145">
        <f t="shared" si="1"/>
        <v>42731135</v>
      </c>
      <c r="H49" s="141">
        <v>1</v>
      </c>
      <c r="I49" s="141">
        <v>59334265</v>
      </c>
      <c r="J49" s="145">
        <f t="shared" si="2"/>
        <v>59334266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6">
        <f>E51+E52</f>
        <v>3643980</v>
      </c>
      <c r="F50" s="146">
        <f t="shared" ref="F50:I50" si="14">F51+F52</f>
        <v>12011983</v>
      </c>
      <c r="G50" s="145">
        <f t="shared" si="1"/>
        <v>15655963</v>
      </c>
      <c r="H50" s="146">
        <f t="shared" si="14"/>
        <v>3215818</v>
      </c>
      <c r="I50" s="146">
        <f t="shared" si="14"/>
        <v>17601945</v>
      </c>
      <c r="J50" s="145">
        <f t="shared" si="2"/>
        <v>20817763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3643980</v>
      </c>
      <c r="F51" s="140">
        <v>10222756</v>
      </c>
      <c r="G51" s="145">
        <f t="shared" si="1"/>
        <v>13866736</v>
      </c>
      <c r="H51" s="140">
        <v>3215818</v>
      </c>
      <c r="I51" s="140">
        <v>10305394</v>
      </c>
      <c r="J51" s="145">
        <f t="shared" si="2"/>
        <v>13521212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1789227</v>
      </c>
      <c r="G52" s="145">
        <f t="shared" si="1"/>
        <v>1789227</v>
      </c>
      <c r="H52" s="140">
        <v>0</v>
      </c>
      <c r="I52" s="140">
        <v>7296551</v>
      </c>
      <c r="J52" s="145">
        <f t="shared" si="2"/>
        <v>7296551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18776952</v>
      </c>
      <c r="F53" s="141">
        <f t="shared" ref="F53:J53" si="15">F54+F58+F59</f>
        <v>160720788</v>
      </c>
      <c r="G53" s="141">
        <f t="shared" si="15"/>
        <v>179497740</v>
      </c>
      <c r="H53" s="141">
        <f t="shared" si="15"/>
        <v>7297950</v>
      </c>
      <c r="I53" s="141">
        <f t="shared" si="15"/>
        <v>72724883</v>
      </c>
      <c r="J53" s="141">
        <f t="shared" si="15"/>
        <v>80022833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6">
        <f>E55+E56+E57</f>
        <v>14346614</v>
      </c>
      <c r="F54" s="146">
        <f t="shared" ref="F54:I54" si="16">F55+F56+F57</f>
        <v>120328116</v>
      </c>
      <c r="G54" s="145">
        <f t="shared" si="1"/>
        <v>134674730</v>
      </c>
      <c r="H54" s="146">
        <f t="shared" si="16"/>
        <v>990697</v>
      </c>
      <c r="I54" s="146">
        <f t="shared" si="16"/>
        <v>37084678</v>
      </c>
      <c r="J54" s="145">
        <f t="shared" si="2"/>
        <v>38075375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496763</v>
      </c>
      <c r="F55" s="140">
        <v>120231492</v>
      </c>
      <c r="G55" s="145">
        <f t="shared" si="1"/>
        <v>120728255</v>
      </c>
      <c r="H55" s="140">
        <v>816626</v>
      </c>
      <c r="I55" s="140">
        <v>36914891</v>
      </c>
      <c r="J55" s="145">
        <f t="shared" si="2"/>
        <v>37731517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13849804</v>
      </c>
      <c r="F56" s="140">
        <v>0</v>
      </c>
      <c r="G56" s="145">
        <f t="shared" si="1"/>
        <v>13849804</v>
      </c>
      <c r="H56" s="140">
        <v>174024</v>
      </c>
      <c r="I56" s="140">
        <v>0</v>
      </c>
      <c r="J56" s="145">
        <f t="shared" si="2"/>
        <v>174024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47</v>
      </c>
      <c r="F57" s="140">
        <v>96624</v>
      </c>
      <c r="G57" s="145">
        <f t="shared" si="1"/>
        <v>96671</v>
      </c>
      <c r="H57" s="140">
        <v>47</v>
      </c>
      <c r="I57" s="140">
        <v>169787</v>
      </c>
      <c r="J57" s="145">
        <f t="shared" si="2"/>
        <v>169834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73">
        <v>0</v>
      </c>
      <c r="F58" s="173">
        <v>235147</v>
      </c>
      <c r="G58" s="145">
        <f t="shared" si="1"/>
        <v>235147</v>
      </c>
      <c r="H58" s="140">
        <v>0</v>
      </c>
      <c r="I58" s="140">
        <v>257837</v>
      </c>
      <c r="J58" s="145">
        <f t="shared" si="2"/>
        <v>257837</v>
      </c>
    </row>
    <row r="59" spans="1:10" ht="15.75" x14ac:dyDescent="0.25">
      <c r="A59" s="1" t="s">
        <v>150</v>
      </c>
      <c r="B59" s="2"/>
      <c r="C59" s="3" t="s">
        <v>28</v>
      </c>
      <c r="D59" s="4" t="s">
        <v>65</v>
      </c>
      <c r="E59" s="173">
        <v>4430338</v>
      </c>
      <c r="F59" s="173">
        <v>40157525</v>
      </c>
      <c r="G59" s="145">
        <f t="shared" si="1"/>
        <v>44587863</v>
      </c>
      <c r="H59" s="140">
        <v>6307253</v>
      </c>
      <c r="I59" s="140">
        <v>35382368</v>
      </c>
      <c r="J59" s="145">
        <f t="shared" si="2"/>
        <v>41689621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6">
        <f>E6+E9+E13+E36+E49+E50+E53</f>
        <v>526266232</v>
      </c>
      <c r="F60" s="146">
        <f t="shared" ref="F60:I60" si="17">F6+F9+F13+F36+F49+F50+F53</f>
        <v>1177794604</v>
      </c>
      <c r="G60" s="145">
        <f t="shared" si="1"/>
        <v>1704060836</v>
      </c>
      <c r="H60" s="146">
        <f t="shared" si="17"/>
        <v>503247917</v>
      </c>
      <c r="I60" s="146">
        <f t="shared" si="17"/>
        <v>1263626348</v>
      </c>
      <c r="J60" s="145">
        <f t="shared" si="2"/>
        <v>1766874265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13363078</v>
      </c>
      <c r="F61" s="141">
        <v>102369505</v>
      </c>
      <c r="G61" s="145">
        <f t="shared" si="1"/>
        <v>115732583</v>
      </c>
      <c r="H61" s="141">
        <v>12392221</v>
      </c>
      <c r="I61" s="141">
        <v>79799372</v>
      </c>
      <c r="J61" s="145">
        <f t="shared" si="2"/>
        <v>92191593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6">
        <f>E63+E66+E67+E71+E72+E76+E79</f>
        <v>78243207</v>
      </c>
      <c r="F62" s="146">
        <f t="shared" ref="F62:I62" si="18">F63+F66+F67+F71+F72+F76+F79</f>
        <v>621959362</v>
      </c>
      <c r="G62" s="145">
        <f t="shared" si="1"/>
        <v>700202569</v>
      </c>
      <c r="H62" s="146">
        <f t="shared" si="18"/>
        <v>77843226</v>
      </c>
      <c r="I62" s="146">
        <f t="shared" si="18"/>
        <v>642930936</v>
      </c>
      <c r="J62" s="145">
        <f t="shared" si="2"/>
        <v>720774162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6">
        <f>E64+E65</f>
        <v>5878123</v>
      </c>
      <c r="F63" s="146">
        <f t="shared" ref="F63:I63" si="19">F64+F65</f>
        <v>72338852</v>
      </c>
      <c r="G63" s="145">
        <f t="shared" si="1"/>
        <v>78216975</v>
      </c>
      <c r="H63" s="146">
        <f t="shared" si="19"/>
        <v>5878123</v>
      </c>
      <c r="I63" s="146">
        <f t="shared" si="19"/>
        <v>72338852</v>
      </c>
      <c r="J63" s="145">
        <f t="shared" si="2"/>
        <v>78216975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5878123</v>
      </c>
      <c r="F64" s="140">
        <v>72338852</v>
      </c>
      <c r="G64" s="145">
        <f t="shared" si="1"/>
        <v>78216975</v>
      </c>
      <c r="H64" s="140">
        <v>5878123</v>
      </c>
      <c r="I64" s="140">
        <v>72338852</v>
      </c>
      <c r="J64" s="145">
        <f t="shared" si="2"/>
        <v>78216975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5">
        <f t="shared" si="1"/>
        <v>0</v>
      </c>
      <c r="H65" s="140">
        <v>0</v>
      </c>
      <c r="I65" s="140">
        <v>0</v>
      </c>
      <c r="J65" s="145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90448275</v>
      </c>
      <c r="G66" s="145">
        <f t="shared" si="1"/>
        <v>90448275</v>
      </c>
      <c r="H66" s="141">
        <v>0</v>
      </c>
      <c r="I66" s="141">
        <v>90448275</v>
      </c>
      <c r="J66" s="145">
        <f t="shared" si="2"/>
        <v>90448275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6">
        <f>E68+E69+E70</f>
        <v>-14019189</v>
      </c>
      <c r="F67" s="146">
        <f t="shared" ref="F67:I67" si="20">F68+F69+F70</f>
        <v>31132728</v>
      </c>
      <c r="G67" s="145">
        <f t="shared" si="1"/>
        <v>17113539</v>
      </c>
      <c r="H67" s="146">
        <f t="shared" si="20"/>
        <v>-16446757</v>
      </c>
      <c r="I67" s="146">
        <f t="shared" si="20"/>
        <v>34809733</v>
      </c>
      <c r="J67" s="145">
        <f t="shared" si="2"/>
        <v>18362976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14508631</v>
      </c>
      <c r="G68" s="145">
        <f t="shared" si="1"/>
        <v>14508631</v>
      </c>
      <c r="H68" s="140">
        <v>0</v>
      </c>
      <c r="I68" s="140">
        <v>14324424</v>
      </c>
      <c r="J68" s="145">
        <f t="shared" si="2"/>
        <v>14324424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-14019189</v>
      </c>
      <c r="F69" s="140">
        <v>16602119</v>
      </c>
      <c r="G69" s="145">
        <f t="shared" si="1"/>
        <v>2582930</v>
      </c>
      <c r="H69" s="140">
        <v>-16446757</v>
      </c>
      <c r="I69" s="140">
        <v>20463331</v>
      </c>
      <c r="J69" s="145">
        <f t="shared" si="2"/>
        <v>4016574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21978</v>
      </c>
      <c r="G70" s="145">
        <f t="shared" si="1"/>
        <v>21978</v>
      </c>
      <c r="H70" s="140">
        <v>0</v>
      </c>
      <c r="I70" s="140">
        <v>21978</v>
      </c>
      <c r="J70" s="145">
        <f t="shared" si="2"/>
        <v>21978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40500822</v>
      </c>
      <c r="F71" s="141">
        <v>29216899</v>
      </c>
      <c r="G71" s="145">
        <f t="shared" ref="G71:G116" si="21">E71+F71</f>
        <v>69717721</v>
      </c>
      <c r="H71" s="141">
        <v>31802235</v>
      </c>
      <c r="I71" s="141">
        <v>23275317</v>
      </c>
      <c r="J71" s="145">
        <f t="shared" ref="J71:J116" si="22">H71+I71</f>
        <v>55077552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6">
        <f>E73+E74+E75</f>
        <v>11320716</v>
      </c>
      <c r="F72" s="146">
        <f t="shared" ref="F72:I72" si="23">F73+F74+F75</f>
        <v>42038973</v>
      </c>
      <c r="G72" s="145">
        <f t="shared" si="21"/>
        <v>53359689</v>
      </c>
      <c r="H72" s="146">
        <f t="shared" si="23"/>
        <v>11320716</v>
      </c>
      <c r="I72" s="146">
        <f t="shared" si="23"/>
        <v>42038973</v>
      </c>
      <c r="J72" s="145">
        <f t="shared" si="22"/>
        <v>53359689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293906</v>
      </c>
      <c r="F73" s="140">
        <v>3698235</v>
      </c>
      <c r="G73" s="145">
        <f t="shared" si="21"/>
        <v>3992141</v>
      </c>
      <c r="H73" s="140">
        <v>293906</v>
      </c>
      <c r="I73" s="140">
        <v>3698235</v>
      </c>
      <c r="J73" s="145">
        <f t="shared" si="22"/>
        <v>3992141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1006238</v>
      </c>
      <c r="F74" s="140">
        <v>18533214</v>
      </c>
      <c r="G74" s="145">
        <f t="shared" si="21"/>
        <v>19539452</v>
      </c>
      <c r="H74" s="140">
        <v>1006238</v>
      </c>
      <c r="I74" s="140">
        <v>18533214</v>
      </c>
      <c r="J74" s="145">
        <f t="shared" si="22"/>
        <v>19539452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10020572</v>
      </c>
      <c r="F75" s="140">
        <v>19807524</v>
      </c>
      <c r="G75" s="145">
        <f t="shared" si="21"/>
        <v>29828096</v>
      </c>
      <c r="H75" s="140">
        <v>10020572</v>
      </c>
      <c r="I75" s="140">
        <v>19807524</v>
      </c>
      <c r="J75" s="145">
        <f t="shared" si="22"/>
        <v>29828096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6">
        <f>E77+E78</f>
        <v>23015496</v>
      </c>
      <c r="F76" s="146">
        <f t="shared" ref="F76:I76" si="24">F77+F78</f>
        <v>313972944</v>
      </c>
      <c r="G76" s="145">
        <f t="shared" si="21"/>
        <v>336988440</v>
      </c>
      <c r="H76" s="146">
        <f t="shared" si="24"/>
        <v>33932490</v>
      </c>
      <c r="I76" s="146">
        <f t="shared" si="24"/>
        <v>360211650</v>
      </c>
      <c r="J76" s="145">
        <f t="shared" si="22"/>
        <v>394144140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23015496</v>
      </c>
      <c r="F77" s="140">
        <v>313972944</v>
      </c>
      <c r="G77" s="145">
        <f t="shared" si="21"/>
        <v>336988440</v>
      </c>
      <c r="H77" s="140">
        <v>33932490</v>
      </c>
      <c r="I77" s="140">
        <v>360211650</v>
      </c>
      <c r="J77" s="145">
        <f t="shared" si="22"/>
        <v>394144140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5">
        <f t="shared" si="21"/>
        <v>0</v>
      </c>
      <c r="H78" s="140">
        <v>0</v>
      </c>
      <c r="I78" s="140">
        <v>0</v>
      </c>
      <c r="J78" s="145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6">
        <f>E80+E81</f>
        <v>11547239</v>
      </c>
      <c r="F79" s="146">
        <f t="shared" ref="F79:I79" si="25">F80+F81</f>
        <v>42810691</v>
      </c>
      <c r="G79" s="145">
        <f t="shared" si="21"/>
        <v>54357930</v>
      </c>
      <c r="H79" s="146">
        <f t="shared" si="25"/>
        <v>11356419</v>
      </c>
      <c r="I79" s="146">
        <f t="shared" si="25"/>
        <v>19808136</v>
      </c>
      <c r="J79" s="145">
        <f t="shared" si="22"/>
        <v>31164555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11547239</v>
      </c>
      <c r="F80" s="140">
        <v>42810691</v>
      </c>
      <c r="G80" s="145">
        <f t="shared" si="21"/>
        <v>54357930</v>
      </c>
      <c r="H80" s="140">
        <v>11356419</v>
      </c>
      <c r="I80" s="140">
        <v>19808136</v>
      </c>
      <c r="J80" s="145">
        <f t="shared" si="22"/>
        <v>31164555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5">
        <f t="shared" si="21"/>
        <v>0</v>
      </c>
      <c r="H81" s="140">
        <v>0</v>
      </c>
      <c r="I81" s="140">
        <v>0</v>
      </c>
      <c r="J81" s="145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5">
        <f t="shared" si="21"/>
        <v>0</v>
      </c>
      <c r="H82" s="141">
        <v>0</v>
      </c>
      <c r="I82" s="141">
        <v>0</v>
      </c>
      <c r="J82" s="145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122982</v>
      </c>
      <c r="F83" s="141">
        <v>1238120</v>
      </c>
      <c r="G83" s="145">
        <f t="shared" si="21"/>
        <v>1361102</v>
      </c>
      <c r="H83" s="141">
        <v>125418</v>
      </c>
      <c r="I83" s="141">
        <v>1243430</v>
      </c>
      <c r="J83" s="145">
        <f t="shared" si="22"/>
        <v>1368848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6">
        <f>E85+E89+E93</f>
        <v>428138436</v>
      </c>
      <c r="F84" s="146">
        <f t="shared" ref="F84:I84" si="26">F85+F89+F93</f>
        <v>408863228</v>
      </c>
      <c r="G84" s="145">
        <f t="shared" si="21"/>
        <v>837001664</v>
      </c>
      <c r="H84" s="146">
        <f t="shared" si="26"/>
        <v>407116351</v>
      </c>
      <c r="I84" s="146">
        <f t="shared" si="26"/>
        <v>481084209</v>
      </c>
      <c r="J84" s="145">
        <f t="shared" si="22"/>
        <v>888200560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7">
        <f>E86+E87+E88</f>
        <v>394888328</v>
      </c>
      <c r="F85" s="147">
        <f t="shared" ref="F85:I85" si="27">F86+F87+F88</f>
        <v>9723030</v>
      </c>
      <c r="G85" s="145">
        <f t="shared" si="21"/>
        <v>404611358</v>
      </c>
      <c r="H85" s="147">
        <f t="shared" si="27"/>
        <v>383557357</v>
      </c>
      <c r="I85" s="147">
        <f t="shared" si="27"/>
        <v>8640977</v>
      </c>
      <c r="J85" s="145">
        <f t="shared" si="22"/>
        <v>392198334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383735356</v>
      </c>
      <c r="F86" s="140">
        <v>9253013</v>
      </c>
      <c r="G86" s="145">
        <f t="shared" si="21"/>
        <v>392988369</v>
      </c>
      <c r="H86" s="140">
        <v>371272594</v>
      </c>
      <c r="I86" s="140">
        <v>8304348</v>
      </c>
      <c r="J86" s="145">
        <f t="shared" si="22"/>
        <v>379576942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5">
        <f t="shared" si="21"/>
        <v>0</v>
      </c>
      <c r="H87" s="140">
        <v>0</v>
      </c>
      <c r="I87" s="140">
        <v>0</v>
      </c>
      <c r="J87" s="145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11152972</v>
      </c>
      <c r="F88" s="140">
        <v>470017</v>
      </c>
      <c r="G88" s="145">
        <f t="shared" si="21"/>
        <v>11622989</v>
      </c>
      <c r="H88" s="140">
        <v>12284763</v>
      </c>
      <c r="I88" s="140">
        <v>336629</v>
      </c>
      <c r="J88" s="145">
        <f t="shared" si="22"/>
        <v>12621392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7">
        <f>E90+E91+E92</f>
        <v>33250108</v>
      </c>
      <c r="F89" s="147">
        <f t="shared" ref="F89:I89" si="28">F90+F91+F92</f>
        <v>0</v>
      </c>
      <c r="G89" s="145">
        <f t="shared" si="21"/>
        <v>33250108</v>
      </c>
      <c r="H89" s="147">
        <f t="shared" si="28"/>
        <v>23558994</v>
      </c>
      <c r="I89" s="147">
        <f t="shared" si="28"/>
        <v>0</v>
      </c>
      <c r="J89" s="145">
        <f t="shared" si="22"/>
        <v>23558994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28526229</v>
      </c>
      <c r="F90" s="144">
        <v>0</v>
      </c>
      <c r="G90" s="145">
        <f t="shared" si="21"/>
        <v>28526229</v>
      </c>
      <c r="H90" s="140">
        <v>19840140</v>
      </c>
      <c r="I90" s="144">
        <v>0</v>
      </c>
      <c r="J90" s="145">
        <f t="shared" si="22"/>
        <v>19840140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5">
        <f t="shared" si="21"/>
        <v>0</v>
      </c>
      <c r="H91" s="140">
        <v>0</v>
      </c>
      <c r="I91" s="144">
        <v>0</v>
      </c>
      <c r="J91" s="145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4723879</v>
      </c>
      <c r="F92" s="140">
        <v>0</v>
      </c>
      <c r="G92" s="145">
        <f t="shared" si="21"/>
        <v>4723879</v>
      </c>
      <c r="H92" s="140">
        <v>3718854</v>
      </c>
      <c r="I92" s="140">
        <v>0</v>
      </c>
      <c r="J92" s="145">
        <f t="shared" si="22"/>
        <v>3718854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7">
        <f>E94+E95+E96</f>
        <v>0</v>
      </c>
      <c r="F93" s="147">
        <f t="shared" ref="F93:I93" si="29">F94+F95+F96</f>
        <v>399140198</v>
      </c>
      <c r="G93" s="145">
        <f t="shared" si="21"/>
        <v>399140198</v>
      </c>
      <c r="H93" s="147">
        <f t="shared" si="29"/>
        <v>0</v>
      </c>
      <c r="I93" s="147">
        <f t="shared" si="29"/>
        <v>472443232</v>
      </c>
      <c r="J93" s="145">
        <f t="shared" si="22"/>
        <v>472443232</v>
      </c>
    </row>
    <row r="94" spans="1:10" ht="15.75" x14ac:dyDescent="0.25">
      <c r="A94" s="5" t="s">
        <v>242</v>
      </c>
      <c r="B94" s="8"/>
      <c r="C94" s="5" t="s">
        <v>120</v>
      </c>
      <c r="D94" s="7" t="s">
        <v>230</v>
      </c>
      <c r="E94" s="173">
        <v>0</v>
      </c>
      <c r="F94" s="173">
        <v>102138195</v>
      </c>
      <c r="G94" s="145">
        <f t="shared" si="21"/>
        <v>102138195</v>
      </c>
      <c r="H94" s="140">
        <v>0</v>
      </c>
      <c r="I94" s="144">
        <v>118737149</v>
      </c>
      <c r="J94" s="145">
        <f t="shared" si="22"/>
        <v>118737149</v>
      </c>
    </row>
    <row r="95" spans="1:10" ht="15.75" x14ac:dyDescent="0.25">
      <c r="A95" s="5" t="s">
        <v>243</v>
      </c>
      <c r="B95" s="8"/>
      <c r="C95" s="5" t="s">
        <v>122</v>
      </c>
      <c r="D95" s="7" t="s">
        <v>232</v>
      </c>
      <c r="E95" s="173">
        <v>0</v>
      </c>
      <c r="F95" s="173">
        <v>0</v>
      </c>
      <c r="G95" s="145">
        <f t="shared" si="21"/>
        <v>0</v>
      </c>
      <c r="H95" s="140">
        <v>0</v>
      </c>
      <c r="I95" s="144">
        <v>0</v>
      </c>
      <c r="J95" s="145">
        <f t="shared" si="22"/>
        <v>0</v>
      </c>
    </row>
    <row r="96" spans="1:10" ht="15.75" x14ac:dyDescent="0.25">
      <c r="A96" s="5" t="s">
        <v>244</v>
      </c>
      <c r="B96" s="8"/>
      <c r="C96" s="5" t="s">
        <v>87</v>
      </c>
      <c r="D96" s="7" t="s">
        <v>234</v>
      </c>
      <c r="E96" s="173">
        <v>0</v>
      </c>
      <c r="F96" s="173">
        <v>297002003</v>
      </c>
      <c r="G96" s="145">
        <f t="shared" si="21"/>
        <v>297002003</v>
      </c>
      <c r="H96" s="140">
        <v>0</v>
      </c>
      <c r="I96" s="140">
        <v>353706083</v>
      </c>
      <c r="J96" s="145">
        <f t="shared" si="22"/>
        <v>353706083</v>
      </c>
    </row>
    <row r="97" spans="1:10" ht="15.75" x14ac:dyDescent="0.25">
      <c r="A97" s="1" t="s">
        <v>245</v>
      </c>
      <c r="B97" s="8"/>
      <c r="C97" s="1" t="s">
        <v>246</v>
      </c>
      <c r="D97" s="11" t="s">
        <v>247</v>
      </c>
      <c r="E97" s="173">
        <v>23887</v>
      </c>
      <c r="F97" s="173">
        <v>2129292</v>
      </c>
      <c r="G97" s="145">
        <f t="shared" si="21"/>
        <v>2153179</v>
      </c>
      <c r="H97" s="141">
        <v>11943</v>
      </c>
      <c r="I97" s="141">
        <v>1208553</v>
      </c>
      <c r="J97" s="145">
        <f t="shared" si="22"/>
        <v>1220496</v>
      </c>
    </row>
    <row r="98" spans="1:10" ht="15.75" x14ac:dyDescent="0.25">
      <c r="A98" s="1" t="s">
        <v>248</v>
      </c>
      <c r="B98" s="8"/>
      <c r="C98" s="1" t="s">
        <v>249</v>
      </c>
      <c r="D98" s="11" t="s">
        <v>250</v>
      </c>
      <c r="E98" s="173">
        <v>0</v>
      </c>
      <c r="F98" s="173">
        <v>0</v>
      </c>
      <c r="G98" s="145">
        <f t="shared" si="21"/>
        <v>0</v>
      </c>
      <c r="H98" s="141">
        <v>0</v>
      </c>
      <c r="I98" s="141">
        <v>0</v>
      </c>
      <c r="J98" s="145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6">
        <f>E100+E101</f>
        <v>453468</v>
      </c>
      <c r="F99" s="146">
        <f t="shared" ref="F99:I99" si="30">F100+F101</f>
        <v>7633322</v>
      </c>
      <c r="G99" s="145">
        <f t="shared" si="21"/>
        <v>8086790</v>
      </c>
      <c r="H99" s="146">
        <f t="shared" si="30"/>
        <v>471480</v>
      </c>
      <c r="I99" s="146">
        <f t="shared" si="30"/>
        <v>8681374</v>
      </c>
      <c r="J99" s="145">
        <f t="shared" si="22"/>
        <v>9152854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404920</v>
      </c>
      <c r="F100" s="140">
        <v>7284954</v>
      </c>
      <c r="G100" s="145">
        <f t="shared" si="21"/>
        <v>7689874</v>
      </c>
      <c r="H100" s="140">
        <v>435570</v>
      </c>
      <c r="I100" s="140">
        <v>8353745</v>
      </c>
      <c r="J100" s="145">
        <f t="shared" si="22"/>
        <v>8789315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48548</v>
      </c>
      <c r="F101" s="140">
        <v>348368</v>
      </c>
      <c r="G101" s="145">
        <f t="shared" si="21"/>
        <v>396916</v>
      </c>
      <c r="H101" s="140">
        <v>35910</v>
      </c>
      <c r="I101" s="140">
        <v>327629</v>
      </c>
      <c r="J101" s="145">
        <f t="shared" si="22"/>
        <v>363539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6">
        <f>E103+E104</f>
        <v>7550869</v>
      </c>
      <c r="F102" s="146">
        <f t="shared" ref="F102:I102" si="31">F103+F104</f>
        <v>33954393</v>
      </c>
      <c r="G102" s="145">
        <f t="shared" si="21"/>
        <v>41505262</v>
      </c>
      <c r="H102" s="146">
        <f t="shared" si="31"/>
        <v>6859460</v>
      </c>
      <c r="I102" s="146">
        <f t="shared" si="31"/>
        <v>34728878</v>
      </c>
      <c r="J102" s="145">
        <f t="shared" si="22"/>
        <v>41588338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7312383</v>
      </c>
      <c r="F103" s="140">
        <v>30760277</v>
      </c>
      <c r="G103" s="145">
        <f t="shared" si="21"/>
        <v>38072660</v>
      </c>
      <c r="H103" s="140">
        <v>4642723</v>
      </c>
      <c r="I103" s="140">
        <v>31013132</v>
      </c>
      <c r="J103" s="145">
        <f t="shared" si="22"/>
        <v>35655855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238486</v>
      </c>
      <c r="F104" s="140">
        <v>3194116</v>
      </c>
      <c r="G104" s="145">
        <f t="shared" si="21"/>
        <v>3432602</v>
      </c>
      <c r="H104" s="140">
        <v>2216737</v>
      </c>
      <c r="I104" s="140">
        <v>3715746</v>
      </c>
      <c r="J104" s="145">
        <f t="shared" si="22"/>
        <v>5932483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6">
        <f>E106+E107+E108+E109+E110</f>
        <v>438968</v>
      </c>
      <c r="F105" s="146">
        <f t="shared" ref="F105:I105" si="32">F106+F107+F108+F109+F110</f>
        <v>53808419</v>
      </c>
      <c r="G105" s="145">
        <f t="shared" si="21"/>
        <v>54247387</v>
      </c>
      <c r="H105" s="146">
        <f t="shared" si="32"/>
        <v>524581</v>
      </c>
      <c r="I105" s="146">
        <f t="shared" si="32"/>
        <v>46734783</v>
      </c>
      <c r="J105" s="145">
        <f t="shared" si="22"/>
        <v>47259364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215879</v>
      </c>
      <c r="G106" s="145">
        <f t="shared" si="21"/>
        <v>215879</v>
      </c>
      <c r="H106" s="140">
        <v>0</v>
      </c>
      <c r="I106" s="140">
        <v>113620</v>
      </c>
      <c r="J106" s="145">
        <f t="shared" si="22"/>
        <v>113620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5">
        <f t="shared" si="21"/>
        <v>0</v>
      </c>
      <c r="H107" s="140">
        <v>0</v>
      </c>
      <c r="I107" s="140">
        <v>0</v>
      </c>
      <c r="J107" s="145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3277</v>
      </c>
      <c r="F108" s="140">
        <v>78954</v>
      </c>
      <c r="G108" s="145">
        <f t="shared" si="21"/>
        <v>82231</v>
      </c>
      <c r="H108" s="140">
        <v>122556</v>
      </c>
      <c r="I108" s="140">
        <v>668964</v>
      </c>
      <c r="J108" s="145">
        <f t="shared" si="22"/>
        <v>791520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211333</v>
      </c>
      <c r="G109" s="145">
        <f t="shared" si="21"/>
        <v>211333</v>
      </c>
      <c r="H109" s="140">
        <v>0</v>
      </c>
      <c r="I109" s="140">
        <v>82406</v>
      </c>
      <c r="J109" s="145">
        <f t="shared" si="22"/>
        <v>82406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435691</v>
      </c>
      <c r="F110" s="140">
        <v>53302253</v>
      </c>
      <c r="G110" s="145">
        <f t="shared" si="21"/>
        <v>53737944</v>
      </c>
      <c r="H110" s="140">
        <v>402025</v>
      </c>
      <c r="I110" s="140">
        <v>45869793</v>
      </c>
      <c r="J110" s="145">
        <f t="shared" si="22"/>
        <v>46271818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6">
        <f>E112+E113+E114</f>
        <v>11294415</v>
      </c>
      <c r="F111" s="146">
        <f t="shared" ref="F111:I111" si="33">F112+F113+F114</f>
        <v>48208468</v>
      </c>
      <c r="G111" s="145">
        <f t="shared" si="21"/>
        <v>59502883</v>
      </c>
      <c r="H111" s="146">
        <f t="shared" si="33"/>
        <v>10295458</v>
      </c>
      <c r="I111" s="146">
        <f t="shared" si="33"/>
        <v>47014185</v>
      </c>
      <c r="J111" s="145">
        <f t="shared" si="22"/>
        <v>57309643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929</v>
      </c>
      <c r="G112" s="145">
        <f t="shared" si="21"/>
        <v>929</v>
      </c>
      <c r="H112" s="140">
        <v>0</v>
      </c>
      <c r="I112" s="140">
        <v>922</v>
      </c>
      <c r="J112" s="145">
        <f t="shared" si="22"/>
        <v>922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1790793</v>
      </c>
      <c r="F113" s="140">
        <v>13731010</v>
      </c>
      <c r="G113" s="145">
        <f t="shared" si="21"/>
        <v>15521803</v>
      </c>
      <c r="H113" s="140">
        <v>1788901</v>
      </c>
      <c r="I113" s="140">
        <v>14013682</v>
      </c>
      <c r="J113" s="145">
        <f t="shared" si="22"/>
        <v>15802583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9503622</v>
      </c>
      <c r="F114" s="140">
        <v>34476529</v>
      </c>
      <c r="G114" s="145">
        <f t="shared" si="21"/>
        <v>43980151</v>
      </c>
      <c r="H114" s="140">
        <v>8506557</v>
      </c>
      <c r="I114" s="140">
        <v>32999581</v>
      </c>
      <c r="J114" s="145">
        <f t="shared" si="22"/>
        <v>41506138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6">
        <f>E62+E82+E83+E84+E97+E98+E99+E102+E105+E111</f>
        <v>526266232</v>
      </c>
      <c r="F115" s="146">
        <f t="shared" ref="F115:I115" si="34">F62+F82+F83+F84+F97+F98+F99+F102+F105+F111</f>
        <v>1177794604</v>
      </c>
      <c r="G115" s="145">
        <f t="shared" si="21"/>
        <v>1704060836</v>
      </c>
      <c r="H115" s="146">
        <f t="shared" si="34"/>
        <v>503247917</v>
      </c>
      <c r="I115" s="146">
        <f t="shared" si="34"/>
        <v>1263626348</v>
      </c>
      <c r="J115" s="145">
        <f t="shared" si="22"/>
        <v>1766874265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13363078</v>
      </c>
      <c r="F116" s="141">
        <v>102369505</v>
      </c>
      <c r="G116" s="145">
        <f t="shared" si="21"/>
        <v>115732583</v>
      </c>
      <c r="H116" s="141">
        <v>12392221</v>
      </c>
      <c r="I116" s="141">
        <v>79799372</v>
      </c>
      <c r="J116" s="145">
        <f t="shared" si="22"/>
        <v>92191593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zoomScale="85" zoomScaleNormal="85" workbookViewId="0">
      <selection activeCell="W65" sqref="W65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9" t="s">
        <v>298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x14ac:dyDescent="0.25">
      <c r="A2" s="244" t="s">
        <v>685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x14ac:dyDescent="0.25">
      <c r="A3" s="257" t="s">
        <v>299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x14ac:dyDescent="0.25">
      <c r="A4" s="262" t="s">
        <v>0</v>
      </c>
      <c r="B4" s="260" t="s">
        <v>1</v>
      </c>
      <c r="C4" s="260" t="s">
        <v>2</v>
      </c>
      <c r="D4" s="258" t="s">
        <v>3</v>
      </c>
      <c r="E4" s="253" t="s">
        <v>536</v>
      </c>
      <c r="F4" s="254"/>
      <c r="G4" s="254"/>
      <c r="H4" s="254"/>
      <c r="I4" s="254"/>
      <c r="J4" s="254"/>
      <c r="K4" s="255" t="s">
        <v>537</v>
      </c>
      <c r="L4" s="256"/>
      <c r="M4" s="256"/>
      <c r="N4" s="256"/>
      <c r="O4" s="256"/>
      <c r="P4" s="256"/>
    </row>
    <row r="5" spans="1:16" ht="33" customHeight="1" x14ac:dyDescent="0.25">
      <c r="A5" s="262"/>
      <c r="B5" s="260"/>
      <c r="C5" s="260"/>
      <c r="D5" s="258"/>
      <c r="E5" s="250" t="s">
        <v>301</v>
      </c>
      <c r="F5" s="251"/>
      <c r="G5" s="251"/>
      <c r="H5" s="252" t="s">
        <v>302</v>
      </c>
      <c r="I5" s="251"/>
      <c r="J5" s="251"/>
      <c r="K5" s="250" t="s">
        <v>301</v>
      </c>
      <c r="L5" s="251"/>
      <c r="M5" s="251"/>
      <c r="N5" s="252" t="s">
        <v>302</v>
      </c>
      <c r="O5" s="251"/>
      <c r="P5" s="251"/>
    </row>
    <row r="6" spans="1:16" x14ac:dyDescent="0.25">
      <c r="A6" s="263"/>
      <c r="B6" s="261"/>
      <c r="C6" s="261"/>
      <c r="D6" s="259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6">
        <f>E8+E9+E10</f>
        <v>8051601</v>
      </c>
      <c r="F7" s="146">
        <f t="shared" ref="F7:O7" si="0">F8+F9+F10</f>
        <v>305561188</v>
      </c>
      <c r="G7" s="146">
        <f>E7+F7</f>
        <v>313612789</v>
      </c>
      <c r="H7" s="146">
        <f t="shared" si="0"/>
        <v>7882880</v>
      </c>
      <c r="I7" s="146">
        <f t="shared" si="0"/>
        <v>340466470</v>
      </c>
      <c r="J7" s="146">
        <f>H7+I7</f>
        <v>348349350</v>
      </c>
      <c r="K7" s="146">
        <f t="shared" si="0"/>
        <v>2734347</v>
      </c>
      <c r="L7" s="146">
        <f t="shared" si="0"/>
        <v>111352319</v>
      </c>
      <c r="M7" s="146">
        <f>K7+L7</f>
        <v>114086666</v>
      </c>
      <c r="N7" s="146">
        <f t="shared" si="0"/>
        <v>2621829</v>
      </c>
      <c r="O7" s="146">
        <f t="shared" si="0"/>
        <v>124854511</v>
      </c>
      <c r="P7" s="146">
        <f>N7+O7</f>
        <v>127476340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7870076</v>
      </c>
      <c r="F8" s="140">
        <v>2321868</v>
      </c>
      <c r="G8" s="146">
        <f t="shared" ref="G8:G71" si="1">E8+F8</f>
        <v>10191944</v>
      </c>
      <c r="H8" s="140">
        <v>7575005</v>
      </c>
      <c r="I8" s="140">
        <v>2522352</v>
      </c>
      <c r="J8" s="146">
        <f t="shared" ref="J8:J71" si="2">H8+I8</f>
        <v>10097357</v>
      </c>
      <c r="K8" s="140">
        <v>2692599</v>
      </c>
      <c r="L8" s="140">
        <v>767162</v>
      </c>
      <c r="M8" s="146">
        <f t="shared" ref="M8:M71" si="3">K8+L8</f>
        <v>3459761</v>
      </c>
      <c r="N8" s="140">
        <v>2396199</v>
      </c>
      <c r="O8" s="140">
        <v>1061748</v>
      </c>
      <c r="P8" s="146">
        <f t="shared" ref="P8:P71" si="4">N8+O8</f>
        <v>3457947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181525</v>
      </c>
      <c r="F9" s="140">
        <v>0</v>
      </c>
      <c r="G9" s="146">
        <f t="shared" si="1"/>
        <v>181525</v>
      </c>
      <c r="H9" s="140">
        <v>307875</v>
      </c>
      <c r="I9" s="140">
        <v>0</v>
      </c>
      <c r="J9" s="146">
        <f t="shared" si="2"/>
        <v>307875</v>
      </c>
      <c r="K9" s="140">
        <v>41748</v>
      </c>
      <c r="L9" s="140">
        <v>0</v>
      </c>
      <c r="M9" s="146">
        <f t="shared" si="3"/>
        <v>41748</v>
      </c>
      <c r="N9" s="140">
        <v>225630</v>
      </c>
      <c r="O9" s="140">
        <v>0</v>
      </c>
      <c r="P9" s="146">
        <f t="shared" si="4"/>
        <v>225630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303239320</v>
      </c>
      <c r="G10" s="146">
        <f t="shared" si="1"/>
        <v>303239320</v>
      </c>
      <c r="H10" s="140">
        <v>0</v>
      </c>
      <c r="I10" s="140">
        <v>337944118</v>
      </c>
      <c r="J10" s="146">
        <f t="shared" si="2"/>
        <v>337944118</v>
      </c>
      <c r="K10" s="140">
        <v>0</v>
      </c>
      <c r="L10" s="140">
        <v>110585157</v>
      </c>
      <c r="M10" s="146">
        <f t="shared" si="3"/>
        <v>110585157</v>
      </c>
      <c r="N10" s="140">
        <v>0</v>
      </c>
      <c r="O10" s="140">
        <v>123792763</v>
      </c>
      <c r="P10" s="146">
        <f t="shared" si="4"/>
        <v>123792763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6">
        <f>SUM(E12:E18)</f>
        <v>-8691805</v>
      </c>
      <c r="F11" s="146">
        <f t="shared" ref="F11:O11" si="5">SUM(F12:F18)</f>
        <v>-279633675</v>
      </c>
      <c r="G11" s="146">
        <f t="shared" si="1"/>
        <v>-288325480</v>
      </c>
      <c r="H11" s="146">
        <f t="shared" si="5"/>
        <v>-5055646</v>
      </c>
      <c r="I11" s="146">
        <f t="shared" si="5"/>
        <v>-337060830</v>
      </c>
      <c r="J11" s="146">
        <f t="shared" si="2"/>
        <v>-342116476</v>
      </c>
      <c r="K11" s="146">
        <f t="shared" si="5"/>
        <v>-2147288</v>
      </c>
      <c r="L11" s="146">
        <f t="shared" si="5"/>
        <v>-102969535</v>
      </c>
      <c r="M11" s="146">
        <f t="shared" si="3"/>
        <v>-105116823</v>
      </c>
      <c r="N11" s="146">
        <f t="shared" si="5"/>
        <v>-1923716</v>
      </c>
      <c r="O11" s="146">
        <f t="shared" si="5"/>
        <v>-145359185</v>
      </c>
      <c r="P11" s="146">
        <f t="shared" si="4"/>
        <v>-147282901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-3283364</v>
      </c>
      <c r="F12" s="140">
        <v>-178902216</v>
      </c>
      <c r="G12" s="146">
        <f t="shared" si="1"/>
        <v>-182185580</v>
      </c>
      <c r="H12" s="140">
        <v>-2046692</v>
      </c>
      <c r="I12" s="140">
        <v>-226243840</v>
      </c>
      <c r="J12" s="146">
        <f t="shared" si="2"/>
        <v>-228290532</v>
      </c>
      <c r="K12" s="140">
        <v>-883237</v>
      </c>
      <c r="L12" s="140">
        <v>-62212017</v>
      </c>
      <c r="M12" s="146">
        <f t="shared" si="3"/>
        <v>-63095254</v>
      </c>
      <c r="N12" s="140">
        <v>-49089</v>
      </c>
      <c r="O12" s="140">
        <v>-105241162</v>
      </c>
      <c r="P12" s="146">
        <f t="shared" si="4"/>
        <v>-105290251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-950356</v>
      </c>
      <c r="F13" s="140">
        <v>-31210985</v>
      </c>
      <c r="G13" s="146">
        <f t="shared" si="1"/>
        <v>-32161341</v>
      </c>
      <c r="H13" s="140">
        <v>-1228030</v>
      </c>
      <c r="I13" s="140">
        <v>-33478629</v>
      </c>
      <c r="J13" s="146">
        <f t="shared" si="2"/>
        <v>-34706659</v>
      </c>
      <c r="K13" s="140">
        <v>-370176</v>
      </c>
      <c r="L13" s="140">
        <v>-11707342</v>
      </c>
      <c r="M13" s="146">
        <f t="shared" si="3"/>
        <v>-12077518</v>
      </c>
      <c r="N13" s="140">
        <v>-429747</v>
      </c>
      <c r="O13" s="140">
        <v>-12449765</v>
      </c>
      <c r="P13" s="146">
        <f t="shared" si="4"/>
        <v>-12879512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-728459</v>
      </c>
      <c r="F14" s="140">
        <v>-32662800</v>
      </c>
      <c r="G14" s="146">
        <f t="shared" si="1"/>
        <v>-33391259</v>
      </c>
      <c r="H14" s="140">
        <v>-936108</v>
      </c>
      <c r="I14" s="140">
        <v>-34665136</v>
      </c>
      <c r="J14" s="146">
        <f t="shared" si="2"/>
        <v>-35601244</v>
      </c>
      <c r="K14" s="140">
        <v>-252542</v>
      </c>
      <c r="L14" s="140">
        <v>-11330630</v>
      </c>
      <c r="M14" s="146">
        <f t="shared" si="3"/>
        <v>-11583172</v>
      </c>
      <c r="N14" s="140">
        <v>-300193</v>
      </c>
      <c r="O14" s="140">
        <v>-11922167</v>
      </c>
      <c r="P14" s="146">
        <f t="shared" si="4"/>
        <v>-12222360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-2851619</v>
      </c>
      <c r="F15" s="140">
        <v>-47874426</v>
      </c>
      <c r="G15" s="146">
        <f t="shared" si="1"/>
        <v>-50726045</v>
      </c>
      <c r="H15" s="140">
        <v>-2393034</v>
      </c>
      <c r="I15" s="140">
        <v>-52414558</v>
      </c>
      <c r="J15" s="146">
        <f t="shared" si="2"/>
        <v>-54807592</v>
      </c>
      <c r="K15" s="140">
        <v>-980133</v>
      </c>
      <c r="L15" s="140">
        <v>-19235793</v>
      </c>
      <c r="M15" s="146">
        <f t="shared" si="3"/>
        <v>-20215926</v>
      </c>
      <c r="N15" s="140">
        <v>-804208</v>
      </c>
      <c r="O15" s="140">
        <v>-17409569</v>
      </c>
      <c r="P15" s="146">
        <f t="shared" si="4"/>
        <v>-18213777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6">
        <f t="shared" si="1"/>
        <v>0</v>
      </c>
      <c r="H16" s="140">
        <v>0</v>
      </c>
      <c r="I16" s="140">
        <v>0</v>
      </c>
      <c r="J16" s="146">
        <f t="shared" si="2"/>
        <v>0</v>
      </c>
      <c r="K16" s="140">
        <v>0</v>
      </c>
      <c r="L16" s="140">
        <v>0</v>
      </c>
      <c r="M16" s="146">
        <f t="shared" si="3"/>
        <v>0</v>
      </c>
      <c r="N16" s="140">
        <v>0</v>
      </c>
      <c r="O16" s="140">
        <v>0</v>
      </c>
      <c r="P16" s="146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-1032860</v>
      </c>
      <c r="F17" s="140">
        <v>-801558</v>
      </c>
      <c r="G17" s="146">
        <f t="shared" si="1"/>
        <v>-1834418</v>
      </c>
      <c r="H17" s="140">
        <v>1740637</v>
      </c>
      <c r="I17" s="140">
        <v>-483246</v>
      </c>
      <c r="J17" s="146">
        <f t="shared" si="2"/>
        <v>1257391</v>
      </c>
      <c r="K17" s="140">
        <v>45618</v>
      </c>
      <c r="L17" s="140">
        <v>-23269</v>
      </c>
      <c r="M17" s="146">
        <f t="shared" si="3"/>
        <v>22349</v>
      </c>
      <c r="N17" s="140">
        <v>40955</v>
      </c>
      <c r="O17" s="140">
        <v>-85286</v>
      </c>
      <c r="P17" s="146">
        <f t="shared" si="4"/>
        <v>-44331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154853</v>
      </c>
      <c r="F18" s="140">
        <v>11818310</v>
      </c>
      <c r="G18" s="146">
        <f t="shared" si="1"/>
        <v>11973163</v>
      </c>
      <c r="H18" s="140">
        <v>-192419</v>
      </c>
      <c r="I18" s="140">
        <v>10224579</v>
      </c>
      <c r="J18" s="146">
        <f t="shared" si="2"/>
        <v>10032160</v>
      </c>
      <c r="K18" s="140">
        <v>293182</v>
      </c>
      <c r="L18" s="140">
        <v>1539516</v>
      </c>
      <c r="M18" s="146">
        <f t="shared" si="3"/>
        <v>1832698</v>
      </c>
      <c r="N18" s="140">
        <v>-381434</v>
      </c>
      <c r="O18" s="140">
        <v>1748764</v>
      </c>
      <c r="P18" s="146">
        <f t="shared" si="4"/>
        <v>1367330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6">
        <f>E20+E21</f>
        <v>-33503</v>
      </c>
      <c r="F19" s="146">
        <f t="shared" ref="F19:O19" si="6">F20+F21</f>
        <v>-9258631</v>
      </c>
      <c r="G19" s="146">
        <f t="shared" si="1"/>
        <v>-9292134</v>
      </c>
      <c r="H19" s="146">
        <f t="shared" si="6"/>
        <v>-35699</v>
      </c>
      <c r="I19" s="146">
        <f t="shared" si="6"/>
        <v>-3201113</v>
      </c>
      <c r="J19" s="146">
        <f t="shared" si="2"/>
        <v>-3236812</v>
      </c>
      <c r="K19" s="146">
        <f t="shared" si="6"/>
        <v>-11928</v>
      </c>
      <c r="L19" s="146">
        <f t="shared" si="6"/>
        <v>-2048150</v>
      </c>
      <c r="M19" s="146">
        <f t="shared" si="3"/>
        <v>-2060078</v>
      </c>
      <c r="N19" s="146">
        <f t="shared" si="6"/>
        <v>-12022</v>
      </c>
      <c r="O19" s="146">
        <f t="shared" si="6"/>
        <v>12027143</v>
      </c>
      <c r="P19" s="146">
        <f t="shared" si="4"/>
        <v>12015121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-1087</v>
      </c>
      <c r="F20" s="140">
        <v>24241161</v>
      </c>
      <c r="G20" s="146">
        <f t="shared" si="1"/>
        <v>24240074</v>
      </c>
      <c r="H20" s="140">
        <v>-673</v>
      </c>
      <c r="I20" s="140">
        <v>39937294</v>
      </c>
      <c r="J20" s="146">
        <f t="shared" si="2"/>
        <v>39936621</v>
      </c>
      <c r="K20" s="140">
        <v>47</v>
      </c>
      <c r="L20" s="140">
        <v>9952550</v>
      </c>
      <c r="M20" s="146">
        <f t="shared" si="3"/>
        <v>9952597</v>
      </c>
      <c r="N20" s="140">
        <v>-87</v>
      </c>
      <c r="O20" s="140">
        <v>27341196</v>
      </c>
      <c r="P20" s="146">
        <f t="shared" si="4"/>
        <v>27341109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-32416</v>
      </c>
      <c r="F21" s="140">
        <v>-33499792</v>
      </c>
      <c r="G21" s="146">
        <f t="shared" si="1"/>
        <v>-33532208</v>
      </c>
      <c r="H21" s="140">
        <v>-35026</v>
      </c>
      <c r="I21" s="140">
        <v>-43138407</v>
      </c>
      <c r="J21" s="146">
        <f t="shared" si="2"/>
        <v>-43173433</v>
      </c>
      <c r="K21" s="140">
        <v>-11975</v>
      </c>
      <c r="L21" s="140">
        <v>-12000700</v>
      </c>
      <c r="M21" s="146">
        <f t="shared" si="3"/>
        <v>-12012675</v>
      </c>
      <c r="N21" s="140">
        <v>-11935</v>
      </c>
      <c r="O21" s="140">
        <v>-15314053</v>
      </c>
      <c r="P21" s="146">
        <f t="shared" si="4"/>
        <v>-15325988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6">
        <f>E7+E11+E19</f>
        <v>-673707</v>
      </c>
      <c r="F22" s="146">
        <f t="shared" ref="F22:O22" si="7">F7+F11+F19</f>
        <v>16668882</v>
      </c>
      <c r="G22" s="146">
        <f t="shared" si="1"/>
        <v>15995175</v>
      </c>
      <c r="H22" s="146">
        <f t="shared" si="7"/>
        <v>2791535</v>
      </c>
      <c r="I22" s="146">
        <f t="shared" si="7"/>
        <v>204527</v>
      </c>
      <c r="J22" s="146">
        <f t="shared" si="2"/>
        <v>2996062</v>
      </c>
      <c r="K22" s="146">
        <f t="shared" si="7"/>
        <v>575131</v>
      </c>
      <c r="L22" s="146">
        <f t="shared" si="7"/>
        <v>6334634</v>
      </c>
      <c r="M22" s="146">
        <f t="shared" si="3"/>
        <v>6909765</v>
      </c>
      <c r="N22" s="146">
        <f t="shared" si="7"/>
        <v>686091</v>
      </c>
      <c r="O22" s="146">
        <f t="shared" si="7"/>
        <v>-8477531</v>
      </c>
      <c r="P22" s="146">
        <f t="shared" si="4"/>
        <v>-7791440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6">
        <f>E24+E29+E30+E31+E32+E33+E37+E38+E39+E40</f>
        <v>11436152</v>
      </c>
      <c r="F23" s="146">
        <f t="shared" ref="F23:O23" si="8">F24+F29+F30+F31+F32+F33+F37+F38+F39+F40</f>
        <v>27287109</v>
      </c>
      <c r="G23" s="146">
        <f t="shared" si="1"/>
        <v>38723261</v>
      </c>
      <c r="H23" s="146">
        <f t="shared" si="8"/>
        <v>11702182</v>
      </c>
      <c r="I23" s="146">
        <f t="shared" si="8"/>
        <v>30277666</v>
      </c>
      <c r="J23" s="146">
        <f t="shared" si="2"/>
        <v>41979848</v>
      </c>
      <c r="K23" s="146">
        <f t="shared" si="8"/>
        <v>3123222</v>
      </c>
      <c r="L23" s="146">
        <f t="shared" si="8"/>
        <v>7084972</v>
      </c>
      <c r="M23" s="146">
        <f t="shared" si="3"/>
        <v>10208194</v>
      </c>
      <c r="N23" s="146">
        <f t="shared" si="8"/>
        <v>4244576</v>
      </c>
      <c r="O23" s="146">
        <f t="shared" si="8"/>
        <v>9155290</v>
      </c>
      <c r="P23" s="146">
        <f t="shared" si="4"/>
        <v>13399866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7">
        <f>SUM(E25:E28)</f>
        <v>8048</v>
      </c>
      <c r="F24" s="147">
        <f t="shared" ref="F24:O24" si="9">SUM(F25:F28)</f>
        <v>10396142</v>
      </c>
      <c r="G24" s="146">
        <f t="shared" si="1"/>
        <v>10404190</v>
      </c>
      <c r="H24" s="147">
        <f t="shared" si="9"/>
        <v>8053</v>
      </c>
      <c r="I24" s="147">
        <f t="shared" si="9"/>
        <v>10691019</v>
      </c>
      <c r="J24" s="146">
        <f t="shared" si="2"/>
        <v>10699072</v>
      </c>
      <c r="K24" s="147">
        <f t="shared" si="9"/>
        <v>2677</v>
      </c>
      <c r="L24" s="147">
        <f t="shared" si="9"/>
        <v>3676891</v>
      </c>
      <c r="M24" s="146">
        <f t="shared" si="3"/>
        <v>3679568</v>
      </c>
      <c r="N24" s="147">
        <f t="shared" si="9"/>
        <v>2684</v>
      </c>
      <c r="O24" s="147">
        <f t="shared" si="9"/>
        <v>3415148</v>
      </c>
      <c r="P24" s="146">
        <f t="shared" si="4"/>
        <v>3417832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8048</v>
      </c>
      <c r="F25" s="140">
        <v>9995766</v>
      </c>
      <c r="G25" s="146">
        <f t="shared" si="1"/>
        <v>10003814</v>
      </c>
      <c r="H25" s="140">
        <v>8053</v>
      </c>
      <c r="I25" s="140">
        <v>10658578</v>
      </c>
      <c r="J25" s="146">
        <f t="shared" si="2"/>
        <v>10666631</v>
      </c>
      <c r="K25" s="140">
        <v>2677</v>
      </c>
      <c r="L25" s="140">
        <v>3359693</v>
      </c>
      <c r="M25" s="146">
        <f t="shared" si="3"/>
        <v>3362370</v>
      </c>
      <c r="N25" s="140">
        <v>2684</v>
      </c>
      <c r="O25" s="140">
        <v>3552217</v>
      </c>
      <c r="P25" s="146">
        <f t="shared" si="4"/>
        <v>3554901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415241</v>
      </c>
      <c r="G26" s="146">
        <f t="shared" si="1"/>
        <v>415241</v>
      </c>
      <c r="H26" s="140">
        <v>0</v>
      </c>
      <c r="I26" s="140">
        <v>32441</v>
      </c>
      <c r="J26" s="146">
        <f t="shared" si="2"/>
        <v>32441</v>
      </c>
      <c r="K26" s="140">
        <v>0</v>
      </c>
      <c r="L26" s="140">
        <v>317198</v>
      </c>
      <c r="M26" s="146">
        <f t="shared" si="3"/>
        <v>317198</v>
      </c>
      <c r="N26" s="140">
        <v>0</v>
      </c>
      <c r="O26" s="140">
        <v>-137069</v>
      </c>
      <c r="P26" s="146">
        <f t="shared" si="4"/>
        <v>-137069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-14865</v>
      </c>
      <c r="G27" s="146">
        <f t="shared" si="1"/>
        <v>-14865</v>
      </c>
      <c r="H27" s="140">
        <v>0</v>
      </c>
      <c r="I27" s="140">
        <v>0</v>
      </c>
      <c r="J27" s="146">
        <f t="shared" si="2"/>
        <v>0</v>
      </c>
      <c r="K27" s="140">
        <v>0</v>
      </c>
      <c r="L27" s="140">
        <v>0</v>
      </c>
      <c r="M27" s="146">
        <f t="shared" si="3"/>
        <v>0</v>
      </c>
      <c r="N27" s="140">
        <v>0</v>
      </c>
      <c r="O27" s="140">
        <v>0</v>
      </c>
      <c r="P27" s="146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0</v>
      </c>
      <c r="G28" s="146">
        <f t="shared" si="1"/>
        <v>0</v>
      </c>
      <c r="H28" s="140">
        <v>0</v>
      </c>
      <c r="I28" s="140">
        <v>0</v>
      </c>
      <c r="J28" s="146">
        <f t="shared" si="2"/>
        <v>0</v>
      </c>
      <c r="K28" s="140">
        <v>0</v>
      </c>
      <c r="L28" s="140">
        <v>0</v>
      </c>
      <c r="M28" s="146">
        <f t="shared" si="3"/>
        <v>0</v>
      </c>
      <c r="N28" s="140">
        <v>0</v>
      </c>
      <c r="O28" s="140">
        <v>0</v>
      </c>
      <c r="P28" s="146">
        <f t="shared" si="4"/>
        <v>0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10151123</v>
      </c>
      <c r="F29" s="140">
        <v>9176290</v>
      </c>
      <c r="G29" s="146">
        <f t="shared" si="1"/>
        <v>19327413</v>
      </c>
      <c r="H29" s="140">
        <v>9494793</v>
      </c>
      <c r="I29" s="140">
        <v>12167128</v>
      </c>
      <c r="J29" s="146">
        <f t="shared" si="2"/>
        <v>21661921</v>
      </c>
      <c r="K29" s="140">
        <v>3223650</v>
      </c>
      <c r="L29" s="140">
        <v>3673481</v>
      </c>
      <c r="M29" s="146">
        <f t="shared" si="3"/>
        <v>6897131</v>
      </c>
      <c r="N29" s="140">
        <v>3161000</v>
      </c>
      <c r="O29" s="140">
        <v>4480389</v>
      </c>
      <c r="P29" s="146">
        <f t="shared" si="4"/>
        <v>7641389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3</v>
      </c>
      <c r="G30" s="146">
        <f t="shared" si="1"/>
        <v>3</v>
      </c>
      <c r="H30" s="140">
        <v>97666</v>
      </c>
      <c r="I30" s="140">
        <v>807615</v>
      </c>
      <c r="J30" s="146">
        <f t="shared" si="2"/>
        <v>905281</v>
      </c>
      <c r="K30" s="140">
        <v>0</v>
      </c>
      <c r="L30" s="140">
        <v>3</v>
      </c>
      <c r="M30" s="146">
        <f t="shared" si="3"/>
        <v>3</v>
      </c>
      <c r="N30" s="140">
        <v>30185</v>
      </c>
      <c r="O30" s="140">
        <v>240520</v>
      </c>
      <c r="P30" s="146">
        <f t="shared" si="4"/>
        <v>270705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626166</v>
      </c>
      <c r="F31" s="140">
        <v>5551245</v>
      </c>
      <c r="G31" s="146">
        <f t="shared" si="1"/>
        <v>6177411</v>
      </c>
      <c r="H31" s="140">
        <v>848982</v>
      </c>
      <c r="I31" s="140">
        <v>6346563</v>
      </c>
      <c r="J31" s="146">
        <f t="shared" si="2"/>
        <v>7195545</v>
      </c>
      <c r="K31" s="140">
        <v>416669</v>
      </c>
      <c r="L31" s="140">
        <v>1099499</v>
      </c>
      <c r="M31" s="146">
        <f t="shared" si="3"/>
        <v>1516168</v>
      </c>
      <c r="N31" s="140">
        <v>614997</v>
      </c>
      <c r="O31" s="140">
        <v>1737099</v>
      </c>
      <c r="P31" s="146">
        <f t="shared" si="4"/>
        <v>2352096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28208</v>
      </c>
      <c r="F32" s="140">
        <v>-2734249</v>
      </c>
      <c r="G32" s="146">
        <f t="shared" si="1"/>
        <v>-2706041</v>
      </c>
      <c r="H32" s="140">
        <v>796361</v>
      </c>
      <c r="I32" s="140">
        <v>1999479</v>
      </c>
      <c r="J32" s="146">
        <f t="shared" si="2"/>
        <v>2795840</v>
      </c>
      <c r="K32" s="140">
        <v>-131374</v>
      </c>
      <c r="L32" s="140">
        <v>-2427525</v>
      </c>
      <c r="M32" s="146">
        <f t="shared" si="3"/>
        <v>-2558899</v>
      </c>
      <c r="N32" s="140">
        <v>370350</v>
      </c>
      <c r="O32" s="140">
        <v>-251705</v>
      </c>
      <c r="P32" s="146">
        <f t="shared" si="4"/>
        <v>118645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7">
        <f>SUM(E34:E36)</f>
        <v>509987</v>
      </c>
      <c r="F33" s="147">
        <f t="shared" ref="F33:O33" si="10">SUM(F34:F36)</f>
        <v>3061705</v>
      </c>
      <c r="G33" s="146">
        <f t="shared" si="1"/>
        <v>3571692</v>
      </c>
      <c r="H33" s="147">
        <f t="shared" si="10"/>
        <v>164793</v>
      </c>
      <c r="I33" s="147">
        <f t="shared" si="10"/>
        <v>228612</v>
      </c>
      <c r="J33" s="146">
        <f t="shared" si="2"/>
        <v>393405</v>
      </c>
      <c r="K33" s="147">
        <f t="shared" si="10"/>
        <v>-196366</v>
      </c>
      <c r="L33" s="147">
        <f t="shared" si="10"/>
        <v>-268140</v>
      </c>
      <c r="M33" s="146">
        <f t="shared" si="3"/>
        <v>-464506</v>
      </c>
      <c r="N33" s="147">
        <f t="shared" si="10"/>
        <v>7348</v>
      </c>
      <c r="O33" s="147">
        <f t="shared" si="10"/>
        <v>-193048</v>
      </c>
      <c r="P33" s="146">
        <f t="shared" si="4"/>
        <v>-185700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27040</v>
      </c>
      <c r="F34" s="140">
        <v>384428</v>
      </c>
      <c r="G34" s="146">
        <f t="shared" si="1"/>
        <v>411468</v>
      </c>
      <c r="H34" s="140">
        <v>15415</v>
      </c>
      <c r="I34" s="140">
        <v>20664</v>
      </c>
      <c r="J34" s="146">
        <f t="shared" si="2"/>
        <v>36079</v>
      </c>
      <c r="K34" s="140">
        <v>30155</v>
      </c>
      <c r="L34" s="140">
        <v>288897</v>
      </c>
      <c r="M34" s="146">
        <f t="shared" si="3"/>
        <v>319052</v>
      </c>
      <c r="N34" s="140">
        <v>-18485</v>
      </c>
      <c r="O34" s="140">
        <v>-199821</v>
      </c>
      <c r="P34" s="146">
        <f t="shared" si="4"/>
        <v>-218306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482947</v>
      </c>
      <c r="F35" s="140">
        <v>2677277</v>
      </c>
      <c r="G35" s="146">
        <f t="shared" si="1"/>
        <v>3160224</v>
      </c>
      <c r="H35" s="140">
        <v>149378</v>
      </c>
      <c r="I35" s="140">
        <v>207948</v>
      </c>
      <c r="J35" s="146">
        <f t="shared" si="2"/>
        <v>357326</v>
      </c>
      <c r="K35" s="140">
        <v>-226521</v>
      </c>
      <c r="L35" s="140">
        <v>-557037</v>
      </c>
      <c r="M35" s="146">
        <f t="shared" si="3"/>
        <v>-783558</v>
      </c>
      <c r="N35" s="140">
        <v>25833</v>
      </c>
      <c r="O35" s="140">
        <v>6773</v>
      </c>
      <c r="P35" s="146">
        <f t="shared" si="4"/>
        <v>32606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0</v>
      </c>
      <c r="G36" s="146">
        <f t="shared" si="1"/>
        <v>0</v>
      </c>
      <c r="H36" s="140">
        <v>0</v>
      </c>
      <c r="I36" s="140">
        <v>0</v>
      </c>
      <c r="J36" s="146">
        <f t="shared" si="2"/>
        <v>0</v>
      </c>
      <c r="K36" s="140">
        <v>0</v>
      </c>
      <c r="L36" s="140">
        <v>0</v>
      </c>
      <c r="M36" s="146">
        <f t="shared" si="3"/>
        <v>0</v>
      </c>
      <c r="N36" s="140">
        <v>0</v>
      </c>
      <c r="O36" s="140">
        <v>0</v>
      </c>
      <c r="P36" s="146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-141396</v>
      </c>
      <c r="F37" s="140">
        <v>1097295</v>
      </c>
      <c r="G37" s="146">
        <f t="shared" si="1"/>
        <v>955899</v>
      </c>
      <c r="H37" s="140">
        <v>313683</v>
      </c>
      <c r="I37" s="140">
        <v>495487</v>
      </c>
      <c r="J37" s="146">
        <f t="shared" si="2"/>
        <v>809170</v>
      </c>
      <c r="K37" s="140">
        <v>-1515</v>
      </c>
      <c r="L37" s="140">
        <v>343043</v>
      </c>
      <c r="M37" s="146">
        <f t="shared" si="3"/>
        <v>341528</v>
      </c>
      <c r="N37" s="140">
        <v>17619</v>
      </c>
      <c r="O37" s="140">
        <v>-98861</v>
      </c>
      <c r="P37" s="146">
        <f t="shared" si="4"/>
        <v>-81242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400215</v>
      </c>
      <c r="F38" s="140">
        <v>2860427</v>
      </c>
      <c r="G38" s="146">
        <f t="shared" si="1"/>
        <v>3260642</v>
      </c>
      <c r="H38" s="140">
        <v>72714</v>
      </c>
      <c r="I38" s="140">
        <v>-25273</v>
      </c>
      <c r="J38" s="146">
        <f t="shared" si="2"/>
        <v>47441</v>
      </c>
      <c r="K38" s="140">
        <v>-142034</v>
      </c>
      <c r="L38" s="140">
        <v>1749977</v>
      </c>
      <c r="M38" s="146">
        <f t="shared" si="3"/>
        <v>1607943</v>
      </c>
      <c r="N38" s="140">
        <v>71422</v>
      </c>
      <c r="O38" s="140">
        <v>627329</v>
      </c>
      <c r="P38" s="146">
        <f t="shared" si="4"/>
        <v>698751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1069</v>
      </c>
      <c r="F39" s="140">
        <v>216717</v>
      </c>
      <c r="G39" s="146">
        <f t="shared" si="1"/>
        <v>217786</v>
      </c>
      <c r="H39" s="140">
        <v>2111</v>
      </c>
      <c r="I39" s="140">
        <v>27002</v>
      </c>
      <c r="J39" s="146">
        <f t="shared" si="2"/>
        <v>29113</v>
      </c>
      <c r="K39" s="140">
        <v>64</v>
      </c>
      <c r="L39" s="140">
        <v>97672</v>
      </c>
      <c r="M39" s="146">
        <f t="shared" si="3"/>
        <v>97736</v>
      </c>
      <c r="N39" s="140">
        <v>77</v>
      </c>
      <c r="O39" s="140">
        <v>-5110</v>
      </c>
      <c r="P39" s="146">
        <f t="shared" si="4"/>
        <v>-5033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-147268</v>
      </c>
      <c r="F40" s="140">
        <v>-2338466</v>
      </c>
      <c r="G40" s="146">
        <f t="shared" si="1"/>
        <v>-2485734</v>
      </c>
      <c r="H40" s="140">
        <v>-96974</v>
      </c>
      <c r="I40" s="140">
        <v>-2459966</v>
      </c>
      <c r="J40" s="146">
        <f t="shared" si="2"/>
        <v>-2556940</v>
      </c>
      <c r="K40" s="140">
        <v>-48549</v>
      </c>
      <c r="L40" s="140">
        <v>-859929</v>
      </c>
      <c r="M40" s="146">
        <f t="shared" si="3"/>
        <v>-908478</v>
      </c>
      <c r="N40" s="140">
        <v>-31106</v>
      </c>
      <c r="O40" s="140">
        <v>-796471</v>
      </c>
      <c r="P40" s="146">
        <f t="shared" si="4"/>
        <v>-827577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6">
        <f>SUM(E42:E44)</f>
        <v>860541</v>
      </c>
      <c r="F41" s="146">
        <f t="shared" ref="F41:O41" si="11">SUM(F42:F44)</f>
        <v>630458</v>
      </c>
      <c r="G41" s="146">
        <f t="shared" si="1"/>
        <v>1490999</v>
      </c>
      <c r="H41" s="146">
        <f t="shared" si="11"/>
        <v>-666178</v>
      </c>
      <c r="I41" s="146">
        <f t="shared" si="11"/>
        <v>-2560638</v>
      </c>
      <c r="J41" s="146">
        <f t="shared" si="2"/>
        <v>-3226816</v>
      </c>
      <c r="K41" s="146">
        <f t="shared" si="11"/>
        <v>401181</v>
      </c>
      <c r="L41" s="146">
        <f t="shared" si="11"/>
        <v>-10462</v>
      </c>
      <c r="M41" s="146">
        <f t="shared" si="3"/>
        <v>390719</v>
      </c>
      <c r="N41" s="146">
        <f t="shared" si="11"/>
        <v>-190095</v>
      </c>
      <c r="O41" s="146">
        <f t="shared" si="11"/>
        <v>-1252202</v>
      </c>
      <c r="P41" s="146">
        <f t="shared" si="4"/>
        <v>-1442297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860541</v>
      </c>
      <c r="F42" s="140">
        <v>594375</v>
      </c>
      <c r="G42" s="146">
        <f t="shared" si="1"/>
        <v>1454916</v>
      </c>
      <c r="H42" s="140">
        <v>-666179</v>
      </c>
      <c r="I42" s="140">
        <v>-3223686</v>
      </c>
      <c r="J42" s="146">
        <f t="shared" si="2"/>
        <v>-3889865</v>
      </c>
      <c r="K42" s="140">
        <v>401181</v>
      </c>
      <c r="L42" s="140">
        <v>-43514</v>
      </c>
      <c r="M42" s="146">
        <f t="shared" si="3"/>
        <v>357667</v>
      </c>
      <c r="N42" s="140">
        <v>-190095</v>
      </c>
      <c r="O42" s="140">
        <v>-1798145</v>
      </c>
      <c r="P42" s="146">
        <f t="shared" si="4"/>
        <v>-1988240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36083</v>
      </c>
      <c r="G43" s="146">
        <f t="shared" si="1"/>
        <v>36083</v>
      </c>
      <c r="H43" s="140">
        <v>1</v>
      </c>
      <c r="I43" s="140">
        <v>663048</v>
      </c>
      <c r="J43" s="146">
        <f t="shared" si="2"/>
        <v>663049</v>
      </c>
      <c r="K43" s="140">
        <v>0</v>
      </c>
      <c r="L43" s="140">
        <v>33052</v>
      </c>
      <c r="M43" s="146">
        <f t="shared" si="3"/>
        <v>33052</v>
      </c>
      <c r="N43" s="140">
        <v>0</v>
      </c>
      <c r="O43" s="140">
        <v>545943</v>
      </c>
      <c r="P43" s="146">
        <f t="shared" si="4"/>
        <v>545943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6">
        <f t="shared" si="1"/>
        <v>0</v>
      </c>
      <c r="H44" s="140">
        <v>0</v>
      </c>
      <c r="I44" s="140">
        <v>0</v>
      </c>
      <c r="J44" s="146">
        <f t="shared" si="2"/>
        <v>0</v>
      </c>
      <c r="K44" s="140">
        <v>0</v>
      </c>
      <c r="L44" s="140">
        <v>0</v>
      </c>
      <c r="M44" s="146">
        <f t="shared" si="3"/>
        <v>0</v>
      </c>
      <c r="N44" s="140">
        <v>0</v>
      </c>
      <c r="O44" s="140">
        <v>0</v>
      </c>
      <c r="P44" s="146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47674</v>
      </c>
      <c r="F45" s="141">
        <v>22543009</v>
      </c>
      <c r="G45" s="146">
        <f t="shared" si="1"/>
        <v>22590683</v>
      </c>
      <c r="H45" s="141">
        <v>43547</v>
      </c>
      <c r="I45" s="141">
        <v>23678512</v>
      </c>
      <c r="J45" s="146">
        <f t="shared" si="2"/>
        <v>23722059</v>
      </c>
      <c r="K45" s="141">
        <v>15139</v>
      </c>
      <c r="L45" s="141">
        <v>6981118</v>
      </c>
      <c r="M45" s="146">
        <f t="shared" si="3"/>
        <v>6996257</v>
      </c>
      <c r="N45" s="141">
        <v>4672</v>
      </c>
      <c r="O45" s="141">
        <v>7006787</v>
      </c>
      <c r="P45" s="146">
        <f t="shared" si="4"/>
        <v>7011459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-312010</v>
      </c>
      <c r="F46" s="141">
        <v>-25241294</v>
      </c>
      <c r="G46" s="146">
        <f t="shared" si="1"/>
        <v>-25553304</v>
      </c>
      <c r="H46" s="141">
        <v>-244866</v>
      </c>
      <c r="I46" s="141">
        <v>-29214691</v>
      </c>
      <c r="J46" s="146">
        <f t="shared" si="2"/>
        <v>-29459557</v>
      </c>
      <c r="K46" s="141">
        <v>-76780</v>
      </c>
      <c r="L46" s="141">
        <v>-5132537</v>
      </c>
      <c r="M46" s="146">
        <f t="shared" si="3"/>
        <v>-5209317</v>
      </c>
      <c r="N46" s="141">
        <v>-37166</v>
      </c>
      <c r="O46" s="141">
        <v>-8751581</v>
      </c>
      <c r="P46" s="146">
        <f t="shared" si="4"/>
        <v>-8788747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-60944</v>
      </c>
      <c r="F47" s="141">
        <v>-1138167</v>
      </c>
      <c r="G47" s="146">
        <f t="shared" si="1"/>
        <v>-1199111</v>
      </c>
      <c r="H47" s="141">
        <v>-39313</v>
      </c>
      <c r="I47" s="141">
        <v>-1210544</v>
      </c>
      <c r="J47" s="146">
        <f t="shared" si="2"/>
        <v>-1249857</v>
      </c>
      <c r="K47" s="141">
        <v>-20049</v>
      </c>
      <c r="L47" s="141">
        <v>-378240</v>
      </c>
      <c r="M47" s="146">
        <f t="shared" si="3"/>
        <v>-398289</v>
      </c>
      <c r="N47" s="141">
        <v>-12349</v>
      </c>
      <c r="O47" s="141">
        <v>-422584</v>
      </c>
      <c r="P47" s="146">
        <f t="shared" si="4"/>
        <v>-434933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1015285</v>
      </c>
      <c r="G48" s="146">
        <f t="shared" si="1"/>
        <v>1015285</v>
      </c>
      <c r="H48" s="141">
        <v>0</v>
      </c>
      <c r="I48" s="141">
        <v>1333725</v>
      </c>
      <c r="J48" s="146">
        <f t="shared" si="2"/>
        <v>1333725</v>
      </c>
      <c r="K48" s="141">
        <v>0</v>
      </c>
      <c r="L48" s="141">
        <v>300508</v>
      </c>
      <c r="M48" s="146">
        <f t="shared" si="3"/>
        <v>300508</v>
      </c>
      <c r="N48" s="141">
        <v>0</v>
      </c>
      <c r="O48" s="141">
        <v>469292</v>
      </c>
      <c r="P48" s="146">
        <f t="shared" si="4"/>
        <v>469292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6">
        <f>E22+E23+E41+E45+E46+E47+E48</f>
        <v>11297706</v>
      </c>
      <c r="F49" s="146">
        <f t="shared" ref="F49:P49" si="12">F22+F23+F41+F45+F46+F47+F48</f>
        <v>41765282</v>
      </c>
      <c r="G49" s="146">
        <f t="shared" si="12"/>
        <v>53062988</v>
      </c>
      <c r="H49" s="146">
        <f t="shared" si="12"/>
        <v>13586907</v>
      </c>
      <c r="I49" s="146">
        <f t="shared" si="12"/>
        <v>22508557</v>
      </c>
      <c r="J49" s="146">
        <f t="shared" si="12"/>
        <v>36095464</v>
      </c>
      <c r="K49" s="146">
        <f t="shared" si="12"/>
        <v>4017844</v>
      </c>
      <c r="L49" s="146">
        <f t="shared" si="12"/>
        <v>15179993</v>
      </c>
      <c r="M49" s="146">
        <f t="shared" si="12"/>
        <v>19197837</v>
      </c>
      <c r="N49" s="146">
        <f t="shared" si="12"/>
        <v>4695729</v>
      </c>
      <c r="O49" s="146">
        <f t="shared" si="12"/>
        <v>-2272529</v>
      </c>
      <c r="P49" s="146">
        <f t="shared" si="12"/>
        <v>2423200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7">
        <f>E51+E52</f>
        <v>-1980885</v>
      </c>
      <c r="F50" s="147">
        <f t="shared" ref="F50:O50" si="13">F51+F52</f>
        <v>-6454755</v>
      </c>
      <c r="G50" s="146">
        <f t="shared" si="1"/>
        <v>-8435640</v>
      </c>
      <c r="H50" s="147">
        <f t="shared" si="13"/>
        <v>-2217133</v>
      </c>
      <c r="I50" s="147">
        <f t="shared" si="13"/>
        <v>-2663200</v>
      </c>
      <c r="J50" s="146">
        <f t="shared" si="2"/>
        <v>-4880333</v>
      </c>
      <c r="K50" s="147">
        <f t="shared" si="13"/>
        <v>-611948</v>
      </c>
      <c r="L50" s="147">
        <f t="shared" si="13"/>
        <v>-2362927</v>
      </c>
      <c r="M50" s="146">
        <f t="shared" si="3"/>
        <v>-2974875</v>
      </c>
      <c r="N50" s="147">
        <f t="shared" si="13"/>
        <v>-695490</v>
      </c>
      <c r="O50" s="147">
        <f t="shared" si="13"/>
        <v>876855</v>
      </c>
      <c r="P50" s="146">
        <f t="shared" si="4"/>
        <v>181365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-1363608</v>
      </c>
      <c r="F51" s="140">
        <v>-6522182</v>
      </c>
      <c r="G51" s="146">
        <f t="shared" si="1"/>
        <v>-7885790</v>
      </c>
      <c r="H51" s="140">
        <v>-2216638</v>
      </c>
      <c r="I51" s="140">
        <v>-2588828</v>
      </c>
      <c r="J51" s="146">
        <f t="shared" si="2"/>
        <v>-4805466</v>
      </c>
      <c r="K51" s="140">
        <v>-363702</v>
      </c>
      <c r="L51" s="140">
        <v>-1919672</v>
      </c>
      <c r="M51" s="146">
        <f t="shared" si="3"/>
        <v>-2283374</v>
      </c>
      <c r="N51" s="140">
        <v>-695282</v>
      </c>
      <c r="O51" s="140">
        <v>898410</v>
      </c>
      <c r="P51" s="146">
        <f t="shared" si="4"/>
        <v>203128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-617277</v>
      </c>
      <c r="F52" s="140">
        <v>67427</v>
      </c>
      <c r="G52" s="146">
        <f t="shared" si="1"/>
        <v>-549850</v>
      </c>
      <c r="H52" s="140">
        <v>-495</v>
      </c>
      <c r="I52" s="140">
        <v>-74372</v>
      </c>
      <c r="J52" s="146">
        <f t="shared" si="2"/>
        <v>-74867</v>
      </c>
      <c r="K52" s="140">
        <v>-248246</v>
      </c>
      <c r="L52" s="140">
        <v>-443255</v>
      </c>
      <c r="M52" s="146">
        <f t="shared" si="3"/>
        <v>-691501</v>
      </c>
      <c r="N52" s="140">
        <v>-208</v>
      </c>
      <c r="O52" s="140">
        <v>-21555</v>
      </c>
      <c r="P52" s="146">
        <f t="shared" si="4"/>
        <v>-21763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6">
        <f>E49+E50</f>
        <v>9316821</v>
      </c>
      <c r="F53" s="146">
        <f t="shared" ref="F53:O53" si="14">F49+F50</f>
        <v>35310527</v>
      </c>
      <c r="G53" s="146">
        <f t="shared" si="1"/>
        <v>44627348</v>
      </c>
      <c r="H53" s="146">
        <f t="shared" si="14"/>
        <v>11369774</v>
      </c>
      <c r="I53" s="146">
        <f t="shared" si="14"/>
        <v>19845357</v>
      </c>
      <c r="J53" s="146">
        <f t="shared" si="2"/>
        <v>31215131</v>
      </c>
      <c r="K53" s="146">
        <f t="shared" si="14"/>
        <v>3405896</v>
      </c>
      <c r="L53" s="146">
        <f t="shared" si="14"/>
        <v>12817066</v>
      </c>
      <c r="M53" s="146">
        <f t="shared" si="3"/>
        <v>16222962</v>
      </c>
      <c r="N53" s="146">
        <f t="shared" si="14"/>
        <v>4000239</v>
      </c>
      <c r="O53" s="146">
        <f t="shared" si="14"/>
        <v>-1395674</v>
      </c>
      <c r="P53" s="146">
        <f t="shared" si="4"/>
        <v>2604565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9307656</v>
      </c>
      <c r="F54" s="140">
        <v>35277447</v>
      </c>
      <c r="G54" s="146">
        <f t="shared" si="1"/>
        <v>44585103</v>
      </c>
      <c r="H54" s="140">
        <v>11356418</v>
      </c>
      <c r="I54" s="140">
        <v>19808136</v>
      </c>
      <c r="J54" s="146">
        <f t="shared" si="2"/>
        <v>31164554</v>
      </c>
      <c r="K54" s="140">
        <v>3401003</v>
      </c>
      <c r="L54" s="140">
        <v>12803159</v>
      </c>
      <c r="M54" s="146">
        <f t="shared" si="3"/>
        <v>16204162</v>
      </c>
      <c r="N54" s="140">
        <v>3995926</v>
      </c>
      <c r="O54" s="140">
        <v>-1418403</v>
      </c>
      <c r="P54" s="146">
        <f t="shared" si="4"/>
        <v>2577523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9165</v>
      </c>
      <c r="F55" s="140">
        <v>33080</v>
      </c>
      <c r="G55" s="146">
        <f t="shared" si="1"/>
        <v>42245</v>
      </c>
      <c r="H55" s="140">
        <v>13356</v>
      </c>
      <c r="I55" s="140">
        <v>37221</v>
      </c>
      <c r="J55" s="146">
        <f t="shared" si="2"/>
        <v>50577</v>
      </c>
      <c r="K55" s="140">
        <v>4893</v>
      </c>
      <c r="L55" s="140">
        <v>13907</v>
      </c>
      <c r="M55" s="146">
        <f t="shared" si="3"/>
        <v>18800</v>
      </c>
      <c r="N55" s="140">
        <v>4313</v>
      </c>
      <c r="O55" s="140">
        <v>22729</v>
      </c>
      <c r="P55" s="146">
        <f t="shared" si="4"/>
        <v>27042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6">
        <f>E57+E62</f>
        <v>11509722</v>
      </c>
      <c r="F56" s="146">
        <f t="shared" ref="F56:O56" si="15">F57+F62</f>
        <v>-19569472</v>
      </c>
      <c r="G56" s="146">
        <f t="shared" si="1"/>
        <v>-8059750</v>
      </c>
      <c r="H56" s="146">
        <f t="shared" si="15"/>
        <v>-10926107</v>
      </c>
      <c r="I56" s="146">
        <f t="shared" si="15"/>
        <v>1626120</v>
      </c>
      <c r="J56" s="146">
        <f t="shared" si="2"/>
        <v>-9299987</v>
      </c>
      <c r="K56" s="146">
        <f t="shared" si="15"/>
        <v>-5550185</v>
      </c>
      <c r="L56" s="146">
        <f t="shared" si="15"/>
        <v>-14764856</v>
      </c>
      <c r="M56" s="146">
        <f t="shared" si="3"/>
        <v>-20315041</v>
      </c>
      <c r="N56" s="146">
        <f t="shared" si="15"/>
        <v>-1359727</v>
      </c>
      <c r="O56" s="146">
        <f t="shared" si="15"/>
        <v>-550272</v>
      </c>
      <c r="P56" s="146">
        <f t="shared" si="4"/>
        <v>-1909999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6">
        <f>SUM(E58:E61)</f>
        <v>0</v>
      </c>
      <c r="F57" s="146">
        <f t="shared" ref="F57:O57" si="16">SUM(F58:F61)</f>
        <v>0</v>
      </c>
      <c r="G57" s="146">
        <f t="shared" si="1"/>
        <v>0</v>
      </c>
      <c r="H57" s="146">
        <f t="shared" si="16"/>
        <v>670557</v>
      </c>
      <c r="I57" s="146">
        <f t="shared" si="16"/>
        <v>7865760</v>
      </c>
      <c r="J57" s="146">
        <f t="shared" si="2"/>
        <v>8536317</v>
      </c>
      <c r="K57" s="146">
        <f t="shared" si="16"/>
        <v>0</v>
      </c>
      <c r="L57" s="146">
        <f t="shared" si="16"/>
        <v>0</v>
      </c>
      <c r="M57" s="146">
        <f t="shared" si="3"/>
        <v>0</v>
      </c>
      <c r="N57" s="146">
        <f t="shared" si="16"/>
        <v>-106547</v>
      </c>
      <c r="O57" s="146">
        <f t="shared" si="16"/>
        <v>409570</v>
      </c>
      <c r="P57" s="146">
        <f t="shared" si="4"/>
        <v>303023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0</v>
      </c>
      <c r="G58" s="146">
        <f t="shared" si="1"/>
        <v>0</v>
      </c>
      <c r="H58" s="140">
        <v>817753</v>
      </c>
      <c r="I58" s="140">
        <v>9592390</v>
      </c>
      <c r="J58" s="146">
        <f t="shared" si="2"/>
        <v>10410143</v>
      </c>
      <c r="K58" s="140">
        <v>0</v>
      </c>
      <c r="L58" s="140">
        <v>0</v>
      </c>
      <c r="M58" s="146">
        <f t="shared" si="3"/>
        <v>0</v>
      </c>
      <c r="N58" s="140">
        <v>-129935</v>
      </c>
      <c r="O58" s="140">
        <v>499475</v>
      </c>
      <c r="P58" s="146">
        <f t="shared" si="4"/>
        <v>369540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6">
        <f t="shared" si="1"/>
        <v>0</v>
      </c>
      <c r="H59" s="140">
        <v>0</v>
      </c>
      <c r="I59" s="140">
        <v>0</v>
      </c>
      <c r="J59" s="146">
        <f t="shared" si="2"/>
        <v>0</v>
      </c>
      <c r="K59" s="140">
        <v>0</v>
      </c>
      <c r="L59" s="140">
        <v>0</v>
      </c>
      <c r="M59" s="146">
        <f t="shared" si="3"/>
        <v>0</v>
      </c>
      <c r="N59" s="140">
        <v>0</v>
      </c>
      <c r="O59" s="140">
        <v>0</v>
      </c>
      <c r="P59" s="146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0</v>
      </c>
      <c r="G60" s="146">
        <f t="shared" si="1"/>
        <v>0</v>
      </c>
      <c r="H60" s="140">
        <v>0</v>
      </c>
      <c r="I60" s="140">
        <v>0</v>
      </c>
      <c r="J60" s="146">
        <f t="shared" si="2"/>
        <v>0</v>
      </c>
      <c r="K60" s="140">
        <v>0</v>
      </c>
      <c r="L60" s="140">
        <v>0</v>
      </c>
      <c r="M60" s="146">
        <f t="shared" si="3"/>
        <v>0</v>
      </c>
      <c r="N60" s="140">
        <v>0</v>
      </c>
      <c r="O60" s="140">
        <v>0</v>
      </c>
      <c r="P60" s="146">
        <f t="shared" si="4"/>
        <v>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0</v>
      </c>
      <c r="G61" s="146">
        <f t="shared" si="1"/>
        <v>0</v>
      </c>
      <c r="H61" s="140">
        <v>-147196</v>
      </c>
      <c r="I61" s="140">
        <v>-1726630</v>
      </c>
      <c r="J61" s="146">
        <f t="shared" si="2"/>
        <v>-1873826</v>
      </c>
      <c r="K61" s="140">
        <v>0</v>
      </c>
      <c r="L61" s="140">
        <v>0</v>
      </c>
      <c r="M61" s="146">
        <f t="shared" si="3"/>
        <v>0</v>
      </c>
      <c r="N61" s="140">
        <v>23388</v>
      </c>
      <c r="O61" s="140">
        <v>-89905</v>
      </c>
      <c r="P61" s="146">
        <f t="shared" si="4"/>
        <v>-66517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7">
        <f>SUM(E63:E69)</f>
        <v>11509722</v>
      </c>
      <c r="F62" s="147">
        <f t="shared" ref="F62:O62" si="17">SUM(F63:F69)</f>
        <v>-19569472</v>
      </c>
      <c r="G62" s="146">
        <f t="shared" si="1"/>
        <v>-8059750</v>
      </c>
      <c r="H62" s="147">
        <f t="shared" si="17"/>
        <v>-11596664</v>
      </c>
      <c r="I62" s="147">
        <f t="shared" si="17"/>
        <v>-6239640</v>
      </c>
      <c r="J62" s="146">
        <f t="shared" si="2"/>
        <v>-17836304</v>
      </c>
      <c r="K62" s="147">
        <f t="shared" si="17"/>
        <v>-5550185</v>
      </c>
      <c r="L62" s="147">
        <f t="shared" si="17"/>
        <v>-14764856</v>
      </c>
      <c r="M62" s="146">
        <f t="shared" si="3"/>
        <v>-20315041</v>
      </c>
      <c r="N62" s="147">
        <f t="shared" si="17"/>
        <v>-1253180</v>
      </c>
      <c r="O62" s="147">
        <f t="shared" si="17"/>
        <v>-959842</v>
      </c>
      <c r="P62" s="146">
        <f t="shared" si="4"/>
        <v>-2213022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-40349294</v>
      </c>
      <c r="F63" s="140">
        <v>-39745699</v>
      </c>
      <c r="G63" s="146">
        <f t="shared" si="1"/>
        <v>-80094993</v>
      </c>
      <c r="H63" s="140">
        <v>-3263638</v>
      </c>
      <c r="I63" s="140">
        <v>-405411</v>
      </c>
      <c r="J63" s="146">
        <f t="shared" si="2"/>
        <v>-3669049</v>
      </c>
      <c r="K63" s="140">
        <v>-10497137</v>
      </c>
      <c r="L63" s="140">
        <v>-322654</v>
      </c>
      <c r="M63" s="146">
        <f t="shared" si="3"/>
        <v>-10819791</v>
      </c>
      <c r="N63" s="140">
        <v>-1757385</v>
      </c>
      <c r="O63" s="140">
        <v>-2534318</v>
      </c>
      <c r="P63" s="146">
        <f t="shared" si="4"/>
        <v>-4291703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37405</v>
      </c>
      <c r="F64" s="140">
        <v>60800</v>
      </c>
      <c r="G64" s="146">
        <f t="shared" si="1"/>
        <v>98205</v>
      </c>
      <c r="H64" s="140">
        <v>-10398</v>
      </c>
      <c r="I64" s="140">
        <v>-3663</v>
      </c>
      <c r="J64" s="146">
        <f t="shared" si="2"/>
        <v>-14061</v>
      </c>
      <c r="K64" s="140">
        <v>27931</v>
      </c>
      <c r="L64" s="140">
        <v>10603</v>
      </c>
      <c r="M64" s="146">
        <f t="shared" si="3"/>
        <v>38534</v>
      </c>
      <c r="N64" s="140">
        <v>8105</v>
      </c>
      <c r="O64" s="140">
        <v>14251</v>
      </c>
      <c r="P64" s="146">
        <f t="shared" si="4"/>
        <v>22356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6">
        <f t="shared" si="1"/>
        <v>0</v>
      </c>
      <c r="H65" s="140">
        <v>0</v>
      </c>
      <c r="I65" s="140">
        <v>0</v>
      </c>
      <c r="J65" s="146">
        <f t="shared" si="2"/>
        <v>0</v>
      </c>
      <c r="K65" s="140">
        <v>0</v>
      </c>
      <c r="L65" s="140">
        <v>0</v>
      </c>
      <c r="M65" s="146">
        <f t="shared" si="3"/>
        <v>0</v>
      </c>
      <c r="N65" s="140">
        <v>0</v>
      </c>
      <c r="O65" s="140">
        <v>0</v>
      </c>
      <c r="P65" s="146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56068091</v>
      </c>
      <c r="F66" s="140">
        <v>39481080</v>
      </c>
      <c r="G66" s="146">
        <f t="shared" si="1"/>
        <v>95549171</v>
      </c>
      <c r="H66" s="140">
        <v>-10608042</v>
      </c>
      <c r="I66" s="140">
        <v>-7551200</v>
      </c>
      <c r="J66" s="146">
        <f t="shared" si="2"/>
        <v>-18159242</v>
      </c>
      <c r="K66" s="140">
        <v>4961717</v>
      </c>
      <c r="L66" s="140">
        <v>2960683</v>
      </c>
      <c r="M66" s="146">
        <f t="shared" si="3"/>
        <v>7922400</v>
      </c>
      <c r="N66" s="140">
        <v>255923</v>
      </c>
      <c r="O66" s="140">
        <v>1428941</v>
      </c>
      <c r="P66" s="146">
        <f t="shared" si="4"/>
        <v>1684864</v>
      </c>
    </row>
    <row r="67" spans="1:16" ht="51" x14ac:dyDescent="0.25">
      <c r="A67" s="5" t="s">
        <v>169</v>
      </c>
      <c r="B67" s="25"/>
      <c r="C67" s="5" t="s">
        <v>377</v>
      </c>
      <c r="D67" s="7" t="s">
        <v>378</v>
      </c>
      <c r="E67" s="140">
        <v>-13</v>
      </c>
      <c r="F67" s="140">
        <v>-2918064</v>
      </c>
      <c r="G67" s="146">
        <f t="shared" si="1"/>
        <v>-2918077</v>
      </c>
      <c r="H67" s="140">
        <v>10</v>
      </c>
      <c r="I67" s="140">
        <v>301255</v>
      </c>
      <c r="J67" s="146">
        <f t="shared" si="2"/>
        <v>301265</v>
      </c>
      <c r="K67" s="140">
        <v>-7</v>
      </c>
      <c r="L67" s="140">
        <v>-431493</v>
      </c>
      <c r="M67" s="146">
        <f t="shared" si="3"/>
        <v>-431500</v>
      </c>
      <c r="N67" s="140">
        <v>0</v>
      </c>
      <c r="O67" s="140">
        <v>-91436</v>
      </c>
      <c r="P67" s="146">
        <f t="shared" si="4"/>
        <v>-91436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-928888</v>
      </c>
      <c r="F68" s="140">
        <v>-20229207</v>
      </c>
      <c r="G68" s="146">
        <f t="shared" si="1"/>
        <v>-21158095</v>
      </c>
      <c r="H68" s="140">
        <v>0</v>
      </c>
      <c r="I68" s="140">
        <v>0</v>
      </c>
      <c r="J68" s="146">
        <f t="shared" si="2"/>
        <v>0</v>
      </c>
      <c r="K68" s="140">
        <v>-928888</v>
      </c>
      <c r="L68" s="140">
        <v>-20229207</v>
      </c>
      <c r="M68" s="146">
        <f t="shared" si="3"/>
        <v>-21158095</v>
      </c>
      <c r="N68" s="140">
        <v>0</v>
      </c>
      <c r="O68" s="140">
        <v>0</v>
      </c>
      <c r="P68" s="146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-3317579</v>
      </c>
      <c r="F69" s="140">
        <v>3781618</v>
      </c>
      <c r="G69" s="146">
        <f t="shared" si="1"/>
        <v>464039</v>
      </c>
      <c r="H69" s="140">
        <v>2285404</v>
      </c>
      <c r="I69" s="140">
        <v>1419379</v>
      </c>
      <c r="J69" s="146">
        <f t="shared" si="2"/>
        <v>3704783</v>
      </c>
      <c r="K69" s="140">
        <v>886199</v>
      </c>
      <c r="L69" s="140">
        <v>3247212</v>
      </c>
      <c r="M69" s="146">
        <f t="shared" si="3"/>
        <v>4133411</v>
      </c>
      <c r="N69" s="140">
        <v>240177</v>
      </c>
      <c r="O69" s="140">
        <v>222720</v>
      </c>
      <c r="P69" s="146">
        <f t="shared" si="4"/>
        <v>462897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6">
        <f>E53+E56</f>
        <v>20826543</v>
      </c>
      <c r="F70" s="146">
        <f t="shared" ref="F70:O70" si="18">F53+F56</f>
        <v>15741055</v>
      </c>
      <c r="G70" s="146">
        <f t="shared" si="1"/>
        <v>36567598</v>
      </c>
      <c r="H70" s="146">
        <f t="shared" si="18"/>
        <v>443667</v>
      </c>
      <c r="I70" s="146">
        <f t="shared" si="18"/>
        <v>21471477</v>
      </c>
      <c r="J70" s="146">
        <f t="shared" si="2"/>
        <v>21915144</v>
      </c>
      <c r="K70" s="146">
        <f t="shared" si="18"/>
        <v>-2144289</v>
      </c>
      <c r="L70" s="146">
        <f t="shared" si="18"/>
        <v>-1947790</v>
      </c>
      <c r="M70" s="146">
        <f t="shared" si="3"/>
        <v>-4092079</v>
      </c>
      <c r="N70" s="146">
        <f t="shared" si="18"/>
        <v>2640512</v>
      </c>
      <c r="O70" s="146">
        <f t="shared" si="18"/>
        <v>-1945946</v>
      </c>
      <c r="P70" s="146">
        <f t="shared" si="4"/>
        <v>694566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20817240</v>
      </c>
      <c r="F71" s="140">
        <v>15710453</v>
      </c>
      <c r="G71" s="146">
        <f t="shared" si="1"/>
        <v>36527693</v>
      </c>
      <c r="H71" s="140">
        <v>430505</v>
      </c>
      <c r="I71" s="140">
        <v>21434801</v>
      </c>
      <c r="J71" s="146">
        <f t="shared" si="2"/>
        <v>21865306</v>
      </c>
      <c r="K71" s="140">
        <v>-2149175</v>
      </c>
      <c r="L71" s="140">
        <v>-1960736</v>
      </c>
      <c r="M71" s="146">
        <f t="shared" si="3"/>
        <v>-4109911</v>
      </c>
      <c r="N71" s="140">
        <v>2636200</v>
      </c>
      <c r="O71" s="140">
        <v>-1968589</v>
      </c>
      <c r="P71" s="146">
        <f t="shared" si="4"/>
        <v>667611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9303</v>
      </c>
      <c r="F72" s="140">
        <v>30602</v>
      </c>
      <c r="G72" s="146">
        <f t="shared" ref="G72:G73" si="19">E72+F72</f>
        <v>39905</v>
      </c>
      <c r="H72" s="140">
        <v>13162</v>
      </c>
      <c r="I72" s="140">
        <v>36676</v>
      </c>
      <c r="J72" s="146">
        <f t="shared" ref="J72:J73" si="20">H72+I72</f>
        <v>49838</v>
      </c>
      <c r="K72" s="140">
        <v>4886</v>
      </c>
      <c r="L72" s="140">
        <v>12946</v>
      </c>
      <c r="M72" s="146">
        <f t="shared" ref="M72:M73" si="21">K72+L72</f>
        <v>17832</v>
      </c>
      <c r="N72" s="140">
        <v>4312</v>
      </c>
      <c r="O72" s="140">
        <v>22643</v>
      </c>
      <c r="P72" s="146">
        <f t="shared" ref="P72:P73" si="22">N72+O72</f>
        <v>26955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6">
        <f t="shared" si="19"/>
        <v>0</v>
      </c>
      <c r="H73" s="141">
        <v>0</v>
      </c>
      <c r="I73" s="141">
        <v>0</v>
      </c>
      <c r="J73" s="146">
        <f t="shared" si="20"/>
        <v>0</v>
      </c>
      <c r="K73" s="141">
        <v>0</v>
      </c>
      <c r="L73" s="141">
        <v>0</v>
      </c>
      <c r="M73" s="146">
        <f t="shared" si="21"/>
        <v>0</v>
      </c>
      <c r="N73" s="141">
        <v>0</v>
      </c>
      <c r="O73" s="141">
        <v>0</v>
      </c>
      <c r="P73" s="146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zoomScale="90" zoomScaleNormal="90" workbookViewId="0">
      <selection activeCell="I12" sqref="I12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43" t="s">
        <v>535</v>
      </c>
      <c r="B1" s="243"/>
      <c r="C1" s="243"/>
      <c r="D1" s="243"/>
      <c r="E1" s="243"/>
      <c r="F1" s="243"/>
    </row>
    <row r="2" spans="1:12" ht="15.75" x14ac:dyDescent="0.25">
      <c r="A2" s="265" t="s">
        <v>685</v>
      </c>
      <c r="B2" s="265"/>
      <c r="C2" s="265"/>
      <c r="D2" s="265"/>
      <c r="E2" s="265"/>
      <c r="F2" s="265"/>
      <c r="G2" s="21"/>
      <c r="H2" s="21"/>
    </row>
    <row r="3" spans="1:12" ht="15.75" x14ac:dyDescent="0.25">
      <c r="A3" s="266" t="s">
        <v>299</v>
      </c>
      <c r="B3" s="266"/>
      <c r="C3" s="266"/>
      <c r="D3" s="266"/>
      <c r="E3" s="266"/>
      <c r="F3" s="266"/>
      <c r="G3" s="243"/>
      <c r="H3" s="243"/>
      <c r="I3" s="243"/>
      <c r="J3" s="243"/>
      <c r="K3" s="243"/>
      <c r="L3" s="243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48">
        <f>E6+E22+E39+E40+E41</f>
        <v>-84495398</v>
      </c>
      <c r="F5" s="148">
        <f>F6+F22+F39+F40+F41</f>
        <v>-24395400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48">
        <f>E7+E8</f>
        <v>13086679</v>
      </c>
      <c r="F6" s="148">
        <f>F7+F8</f>
        <v>38854294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31215131</v>
      </c>
      <c r="F7" s="69">
        <v>44627351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49">
        <f>SUM(E9:E21)</f>
        <v>-18128452</v>
      </c>
      <c r="F8" s="149">
        <f>SUM(F9:F21)</f>
        <v>-5773057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7235597</v>
      </c>
      <c r="F9" s="69">
        <v>6366969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3060699</v>
      </c>
      <c r="F10" s="69">
        <v>2697060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13154</v>
      </c>
      <c r="F11" s="69">
        <v>1611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-3607917</v>
      </c>
      <c r="F13" s="69">
        <v>-4834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1248657</v>
      </c>
      <c r="F14" s="69">
        <v>1199112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-22567202</v>
      </c>
      <c r="F15" s="69">
        <v>-19327416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-1333725</v>
      </c>
      <c r="F17" s="69">
        <v>-1015285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4880333</v>
      </c>
      <c r="F19" s="69">
        <v>8435639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-540805</v>
      </c>
      <c r="F20" s="69">
        <v>-15348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-6517243</v>
      </c>
      <c r="F21" s="69">
        <v>-4110565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48">
        <f>SUM(E23:E38)</f>
        <v>-121386151</v>
      </c>
      <c r="F22" s="148">
        <f>SUM(F23:F38)</f>
        <v>-76966675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30012148</v>
      </c>
      <c r="F23" s="69">
        <v>-54756593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-161812586</v>
      </c>
      <c r="F24" s="69">
        <v>-4611434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-8956596</v>
      </c>
      <c r="F25" s="69">
        <v>-22256937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42632873</v>
      </c>
      <c r="F26" s="69">
        <v>-5813883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-17535814</v>
      </c>
      <c r="F27" s="69">
        <v>-1596241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-4701091</v>
      </c>
      <c r="F28" s="40">
        <v>-5619410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0</v>
      </c>
      <c r="F29" s="69">
        <v>0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575807</v>
      </c>
      <c r="F30" s="69">
        <v>235983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4415812</v>
      </c>
      <c r="F32" s="69">
        <v>6367785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1066064</v>
      </c>
      <c r="F34" s="69">
        <v>-1710401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69">
        <v>4422013</v>
      </c>
      <c r="F35" s="69">
        <v>21652382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69">
        <v>-9441613</v>
      </c>
      <c r="F36" s="69">
        <v>-8460547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-2343947</v>
      </c>
      <c r="F37" s="69">
        <v>-446761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69">
        <v>280779</v>
      </c>
      <c r="F38" s="69">
        <v>49382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-7585654</v>
      </c>
      <c r="F39" s="80">
        <v>-9054561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24302504</v>
      </c>
      <c r="F40" s="80">
        <v>21842547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7087224</v>
      </c>
      <c r="F41" s="80">
        <v>928995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0">
        <f>SUM(E43:E49)</f>
        <v>-8699835</v>
      </c>
      <c r="F42" s="150">
        <f>SUM(F43:F49)</f>
        <v>-9001116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973747</v>
      </c>
      <c r="F43" s="69">
        <v>60957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-5489092</v>
      </c>
      <c r="F44" s="69">
        <v>-4243401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-4184490</v>
      </c>
      <c r="F46" s="69">
        <v>-4818672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0</v>
      </c>
      <c r="F49" s="69">
        <v>0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48">
        <f>SUM(E51:E61)</f>
        <v>-3356681</v>
      </c>
      <c r="F50" s="148">
        <f>SUM(F51:F61)</f>
        <v>-2896221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-102258</v>
      </c>
      <c r="F57" s="69">
        <v>-102197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-1696</v>
      </c>
      <c r="F59" s="69">
        <v>-3573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-162485</v>
      </c>
      <c r="F60" s="69">
        <v>-162936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-3090242</v>
      </c>
      <c r="F61" s="69">
        <v>-2627515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48">
        <f>E5+E42+E50</f>
        <v>-96551914</v>
      </c>
      <c r="F62" s="148">
        <f>F5+F42+F50</f>
        <v>-36292737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-47441</v>
      </c>
      <c r="F63" s="80">
        <v>-3260642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48">
        <f>E62+E63</f>
        <v>-96599355</v>
      </c>
      <c r="F64" s="148">
        <f>F62+F63</f>
        <v>-39553379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134674730</v>
      </c>
      <c r="F65" s="69">
        <v>100943978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48">
        <f>E64+E65</f>
        <v>38075375</v>
      </c>
      <c r="F66" s="148">
        <f>F64+F65</f>
        <v>61390599</v>
      </c>
    </row>
    <row r="67" spans="1:6" x14ac:dyDescent="0.25">
      <c r="A67" s="264" t="s">
        <v>534</v>
      </c>
      <c r="B67" s="264"/>
      <c r="C67" s="264"/>
      <c r="D67" s="264"/>
      <c r="E67" s="264"/>
      <c r="F67" s="264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topLeftCell="C4" zoomScale="70" zoomScaleNormal="70" workbookViewId="0">
      <selection activeCell="E48" sqref="E48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67" t="s">
        <v>432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3" ht="15.75" x14ac:dyDescent="0.25">
      <c r="A2" s="268" t="s">
        <v>685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57"/>
    </row>
    <row r="3" spans="1:13" ht="15.75" thickBot="1" x14ac:dyDescent="0.3">
      <c r="A3" s="269" t="s">
        <v>299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56"/>
    </row>
    <row r="4" spans="1:13" x14ac:dyDescent="0.25">
      <c r="A4" s="270" t="s">
        <v>0</v>
      </c>
      <c r="B4" s="272" t="s">
        <v>3</v>
      </c>
      <c r="C4" s="274" t="s">
        <v>385</v>
      </c>
      <c r="D4" s="274"/>
      <c r="E4" s="274"/>
      <c r="F4" s="274"/>
      <c r="G4" s="274"/>
      <c r="H4" s="274"/>
      <c r="I4" s="274"/>
      <c r="J4" s="274"/>
      <c r="K4" s="275" t="s">
        <v>386</v>
      </c>
      <c r="L4" s="277" t="s">
        <v>387</v>
      </c>
    </row>
    <row r="5" spans="1:13" x14ac:dyDescent="0.25">
      <c r="A5" s="271"/>
      <c r="B5" s="273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76"/>
      <c r="L5" s="278"/>
    </row>
    <row r="6" spans="1:13" x14ac:dyDescent="0.25">
      <c r="A6" s="31" t="s">
        <v>392</v>
      </c>
      <c r="B6" s="32" t="s">
        <v>393</v>
      </c>
      <c r="C6" s="33">
        <v>78216975</v>
      </c>
      <c r="D6" s="33">
        <v>90448275</v>
      </c>
      <c r="E6" s="33">
        <v>92432579</v>
      </c>
      <c r="F6" s="33">
        <v>0</v>
      </c>
      <c r="G6" s="33">
        <v>53359689</v>
      </c>
      <c r="H6" s="33">
        <v>248128722</v>
      </c>
      <c r="I6" s="33">
        <v>48091094</v>
      </c>
      <c r="J6" s="152">
        <f t="shared" ref="J6:J43" si="0">+SUM(C6:I6)</f>
        <v>610677334</v>
      </c>
      <c r="K6" s="33">
        <v>1349960</v>
      </c>
      <c r="L6" s="157">
        <f>J6+K6</f>
        <v>612027294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2173020</v>
      </c>
      <c r="G7" s="36">
        <v>0</v>
      </c>
      <c r="H7" s="36">
        <v>41360774</v>
      </c>
      <c r="I7" s="36">
        <v>0</v>
      </c>
      <c r="J7" s="152">
        <f t="shared" si="0"/>
        <v>43533794</v>
      </c>
      <c r="K7" s="36">
        <v>0</v>
      </c>
      <c r="L7" s="157">
        <f t="shared" ref="L7:L43" si="1">J7+K7</f>
        <v>43533794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2">
        <f t="shared" si="0"/>
        <v>0</v>
      </c>
      <c r="K8" s="36">
        <v>0</v>
      </c>
      <c r="L8" s="157">
        <f t="shared" si="1"/>
        <v>0</v>
      </c>
    </row>
    <row r="9" spans="1:13" x14ac:dyDescent="0.25">
      <c r="A9" s="31" t="s">
        <v>398</v>
      </c>
      <c r="B9" s="32" t="s">
        <v>399</v>
      </c>
      <c r="C9" s="153">
        <f t="shared" ref="C9:I9" si="2">SUM(C6:C8)</f>
        <v>78216975</v>
      </c>
      <c r="D9" s="153">
        <f t="shared" si="2"/>
        <v>90448275</v>
      </c>
      <c r="E9" s="153">
        <f t="shared" si="2"/>
        <v>92432579</v>
      </c>
      <c r="F9" s="153">
        <f t="shared" si="2"/>
        <v>2173020</v>
      </c>
      <c r="G9" s="153">
        <f t="shared" si="2"/>
        <v>53359689</v>
      </c>
      <c r="H9" s="153">
        <f t="shared" si="2"/>
        <v>289489496</v>
      </c>
      <c r="I9" s="153">
        <f t="shared" si="2"/>
        <v>48091094</v>
      </c>
      <c r="J9" s="153">
        <f t="shared" si="0"/>
        <v>654211128</v>
      </c>
      <c r="K9" s="153">
        <f>SUM(K6:K8)</f>
        <v>1349960</v>
      </c>
      <c r="L9" s="157">
        <f t="shared" si="1"/>
        <v>655561088</v>
      </c>
    </row>
    <row r="10" spans="1:13" x14ac:dyDescent="0.25">
      <c r="A10" s="31" t="s">
        <v>400</v>
      </c>
      <c r="B10" s="32" t="s">
        <v>401</v>
      </c>
      <c r="C10" s="153">
        <f t="shared" ref="C10:I10" si="3">+C11+C12</f>
        <v>0</v>
      </c>
      <c r="D10" s="153">
        <f t="shared" si="3"/>
        <v>0</v>
      </c>
      <c r="E10" s="153">
        <f t="shared" si="3"/>
        <v>-75762502</v>
      </c>
      <c r="F10" s="153">
        <f t="shared" si="3"/>
        <v>67544701</v>
      </c>
      <c r="G10" s="153">
        <f t="shared" si="3"/>
        <v>0</v>
      </c>
      <c r="H10" s="153">
        <f t="shared" si="3"/>
        <v>0</v>
      </c>
      <c r="I10" s="153">
        <f t="shared" si="3"/>
        <v>54357929</v>
      </c>
      <c r="J10" s="153">
        <f t="shared" si="0"/>
        <v>46140128</v>
      </c>
      <c r="K10" s="153">
        <f>+K11+K12</f>
        <v>46212</v>
      </c>
      <c r="L10" s="157">
        <f t="shared" si="1"/>
        <v>46186340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54357929</v>
      </c>
      <c r="J11" s="152">
        <f t="shared" si="0"/>
        <v>54357929</v>
      </c>
      <c r="K11" s="36">
        <v>47128</v>
      </c>
      <c r="L11" s="157">
        <f t="shared" si="1"/>
        <v>54405057</v>
      </c>
    </row>
    <row r="12" spans="1:13" x14ac:dyDescent="0.25">
      <c r="A12" s="38" t="s">
        <v>396</v>
      </c>
      <c r="B12" s="32" t="s">
        <v>403</v>
      </c>
      <c r="C12" s="153">
        <f t="shared" ref="C12:I12" si="4">SUM(C13:C18)</f>
        <v>0</v>
      </c>
      <c r="D12" s="153">
        <f t="shared" si="4"/>
        <v>0</v>
      </c>
      <c r="E12" s="153">
        <f t="shared" si="4"/>
        <v>-75762502</v>
      </c>
      <c r="F12" s="153">
        <f t="shared" si="4"/>
        <v>67544701</v>
      </c>
      <c r="G12" s="153">
        <f t="shared" si="4"/>
        <v>0</v>
      </c>
      <c r="H12" s="153">
        <f t="shared" si="4"/>
        <v>0</v>
      </c>
      <c r="I12" s="153">
        <f t="shared" si="4"/>
        <v>0</v>
      </c>
      <c r="J12" s="153">
        <f t="shared" si="0"/>
        <v>-8217801</v>
      </c>
      <c r="K12" s="153">
        <f>SUM(K13:K18)</f>
        <v>-916</v>
      </c>
      <c r="L12" s="157">
        <f t="shared" si="1"/>
        <v>-8218717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-54168</v>
      </c>
      <c r="F13" s="36">
        <v>0</v>
      </c>
      <c r="G13" s="36">
        <v>0</v>
      </c>
      <c r="H13" s="36">
        <v>0</v>
      </c>
      <c r="I13" s="36">
        <v>0</v>
      </c>
      <c r="J13" s="152">
        <f t="shared" si="0"/>
        <v>-54168</v>
      </c>
      <c r="K13" s="36">
        <v>1073</v>
      </c>
      <c r="L13" s="157">
        <f t="shared" si="1"/>
        <v>-53095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-72186563</v>
      </c>
      <c r="F14" s="36">
        <v>0</v>
      </c>
      <c r="G14" s="36">
        <v>0</v>
      </c>
      <c r="H14" s="36">
        <v>0</v>
      </c>
      <c r="I14" s="36">
        <v>0</v>
      </c>
      <c r="J14" s="152">
        <f t="shared" si="0"/>
        <v>-72186563</v>
      </c>
      <c r="K14" s="36">
        <v>-2937</v>
      </c>
      <c r="L14" s="157">
        <f t="shared" si="1"/>
        <v>-72189500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-3651978</v>
      </c>
      <c r="F15" s="36">
        <v>0</v>
      </c>
      <c r="G15" s="36">
        <v>0</v>
      </c>
      <c r="H15" s="36">
        <v>0</v>
      </c>
      <c r="I15" s="36">
        <v>0</v>
      </c>
      <c r="J15" s="152">
        <f t="shared" si="0"/>
        <v>-3651978</v>
      </c>
      <c r="K15" s="36">
        <v>0</v>
      </c>
      <c r="L15" s="157">
        <f t="shared" si="1"/>
        <v>-3651978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69758971</v>
      </c>
      <c r="G16" s="36">
        <v>0</v>
      </c>
      <c r="H16" s="36">
        <v>0</v>
      </c>
      <c r="I16" s="36">
        <v>0</v>
      </c>
      <c r="J16" s="152">
        <f t="shared" si="0"/>
        <v>69758971</v>
      </c>
      <c r="K16" s="36">
        <v>0</v>
      </c>
      <c r="L16" s="157">
        <f t="shared" si="1"/>
        <v>69758971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-2214270</v>
      </c>
      <c r="G17" s="36">
        <v>0</v>
      </c>
      <c r="H17" s="36">
        <v>0</v>
      </c>
      <c r="I17" s="36">
        <v>0</v>
      </c>
      <c r="J17" s="152">
        <f t="shared" si="0"/>
        <v>-2214270</v>
      </c>
      <c r="K17" s="36">
        <v>0</v>
      </c>
      <c r="L17" s="157">
        <f t="shared" si="1"/>
        <v>-2214270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130207</v>
      </c>
      <c r="F18" s="36">
        <v>0</v>
      </c>
      <c r="G18" s="36">
        <v>0</v>
      </c>
      <c r="H18" s="36">
        <v>0</v>
      </c>
      <c r="I18" s="36">
        <v>0</v>
      </c>
      <c r="J18" s="152">
        <f t="shared" si="0"/>
        <v>130207</v>
      </c>
      <c r="K18" s="36">
        <v>948</v>
      </c>
      <c r="L18" s="157">
        <f t="shared" si="1"/>
        <v>131155</v>
      </c>
    </row>
    <row r="19" spans="1:12" x14ac:dyDescent="0.25">
      <c r="A19" s="41" t="s">
        <v>409</v>
      </c>
      <c r="B19" s="42" t="s">
        <v>410</v>
      </c>
      <c r="C19" s="153">
        <f t="shared" ref="C19:I19" si="5">SUM(C20:C23)</f>
        <v>0</v>
      </c>
      <c r="D19" s="153">
        <f t="shared" si="5"/>
        <v>0</v>
      </c>
      <c r="E19" s="153">
        <f t="shared" si="5"/>
        <v>443462</v>
      </c>
      <c r="F19" s="153">
        <f t="shared" si="5"/>
        <v>0</v>
      </c>
      <c r="G19" s="153">
        <f t="shared" si="5"/>
        <v>0</v>
      </c>
      <c r="H19" s="153">
        <f t="shared" si="5"/>
        <v>47498944</v>
      </c>
      <c r="I19" s="153">
        <f t="shared" si="5"/>
        <v>-48091093</v>
      </c>
      <c r="J19" s="153">
        <f t="shared" si="0"/>
        <v>-148687</v>
      </c>
      <c r="K19" s="153">
        <f>SUM(K20:K23)</f>
        <v>-35070</v>
      </c>
      <c r="L19" s="157">
        <f t="shared" si="1"/>
        <v>-183757</v>
      </c>
    </row>
    <row r="20" spans="1:12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2">
        <f t="shared" si="0"/>
        <v>0</v>
      </c>
      <c r="K20" s="36">
        <v>0</v>
      </c>
      <c r="L20" s="157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2">
        <f t="shared" si="0"/>
        <v>0</v>
      </c>
      <c r="K21" s="36">
        <v>-2315</v>
      </c>
      <c r="L21" s="157">
        <f t="shared" si="1"/>
        <v>-2315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152">
        <f t="shared" si="0"/>
        <v>0</v>
      </c>
      <c r="K22" s="36">
        <v>-32867</v>
      </c>
      <c r="L22" s="157">
        <f t="shared" si="1"/>
        <v>-32867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443462</v>
      </c>
      <c r="F23" s="36">
        <v>0</v>
      </c>
      <c r="G23" s="36">
        <v>0</v>
      </c>
      <c r="H23" s="36">
        <v>47498944</v>
      </c>
      <c r="I23" s="36">
        <v>-48091093</v>
      </c>
      <c r="J23" s="152">
        <f t="shared" si="0"/>
        <v>-148687</v>
      </c>
      <c r="K23" s="36">
        <v>112</v>
      </c>
      <c r="L23" s="157">
        <f t="shared" si="1"/>
        <v>-148575</v>
      </c>
    </row>
    <row r="24" spans="1:12" ht="15.75" thickBot="1" x14ac:dyDescent="0.3">
      <c r="A24" s="44" t="s">
        <v>417</v>
      </c>
      <c r="B24" s="45" t="s">
        <v>418</v>
      </c>
      <c r="C24" s="154">
        <f t="shared" ref="C24:I24" si="6">+C9+C10+C19</f>
        <v>78216975</v>
      </c>
      <c r="D24" s="154">
        <f t="shared" si="6"/>
        <v>90448275</v>
      </c>
      <c r="E24" s="154">
        <f t="shared" si="6"/>
        <v>17113539</v>
      </c>
      <c r="F24" s="154">
        <f t="shared" si="6"/>
        <v>69717721</v>
      </c>
      <c r="G24" s="154">
        <f t="shared" si="6"/>
        <v>53359689</v>
      </c>
      <c r="H24" s="154">
        <f t="shared" si="6"/>
        <v>336988440</v>
      </c>
      <c r="I24" s="154">
        <f t="shared" si="6"/>
        <v>54357930</v>
      </c>
      <c r="J24" s="154">
        <f t="shared" si="0"/>
        <v>700202569</v>
      </c>
      <c r="K24" s="154">
        <f>+K9+K10+K19</f>
        <v>1361102</v>
      </c>
      <c r="L24" s="157">
        <f t="shared" si="1"/>
        <v>701563671</v>
      </c>
    </row>
    <row r="25" spans="1:12" x14ac:dyDescent="0.25">
      <c r="A25" s="46" t="s">
        <v>419</v>
      </c>
      <c r="B25" s="47" t="s">
        <v>420</v>
      </c>
      <c r="C25" s="158">
        <f t="shared" ref="C25:I25" si="7">+C24</f>
        <v>78216975</v>
      </c>
      <c r="D25" s="155">
        <f t="shared" si="7"/>
        <v>90448275</v>
      </c>
      <c r="E25" s="155">
        <f t="shared" si="7"/>
        <v>17113539</v>
      </c>
      <c r="F25" s="155">
        <f t="shared" si="7"/>
        <v>69717721</v>
      </c>
      <c r="G25" s="155">
        <f t="shared" si="7"/>
        <v>53359689</v>
      </c>
      <c r="H25" s="155">
        <f t="shared" si="7"/>
        <v>336988440</v>
      </c>
      <c r="I25" s="155">
        <f t="shared" si="7"/>
        <v>54357930</v>
      </c>
      <c r="J25" s="155">
        <f t="shared" si="0"/>
        <v>700202569</v>
      </c>
      <c r="K25" s="155">
        <f>+K24</f>
        <v>1361102</v>
      </c>
      <c r="L25" s="157">
        <f t="shared" si="1"/>
        <v>701563671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-3088097</v>
      </c>
      <c r="F26" s="36">
        <v>0</v>
      </c>
      <c r="G26" s="36">
        <v>0</v>
      </c>
      <c r="H26" s="36">
        <v>1711565</v>
      </c>
      <c r="I26" s="36">
        <v>0</v>
      </c>
      <c r="J26" s="152">
        <f t="shared" si="0"/>
        <v>-1376532</v>
      </c>
      <c r="K26" s="36">
        <v>-9723</v>
      </c>
      <c r="L26" s="157">
        <f t="shared" si="1"/>
        <v>-1386255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2">
        <f t="shared" si="0"/>
        <v>0</v>
      </c>
      <c r="K27" s="36">
        <v>0</v>
      </c>
      <c r="L27" s="157">
        <f t="shared" si="1"/>
        <v>0</v>
      </c>
    </row>
    <row r="28" spans="1:12" x14ac:dyDescent="0.25">
      <c r="A28" s="49" t="s">
        <v>421</v>
      </c>
      <c r="B28" s="32" t="s">
        <v>422</v>
      </c>
      <c r="C28" s="153">
        <f t="shared" ref="C28:I28" si="8">SUM(C25:C27)</f>
        <v>78216975</v>
      </c>
      <c r="D28" s="153">
        <f t="shared" si="8"/>
        <v>90448275</v>
      </c>
      <c r="E28" s="153">
        <f t="shared" si="8"/>
        <v>14025442</v>
      </c>
      <c r="F28" s="153">
        <f t="shared" si="8"/>
        <v>69717721</v>
      </c>
      <c r="G28" s="153">
        <f t="shared" si="8"/>
        <v>53359689</v>
      </c>
      <c r="H28" s="153">
        <f t="shared" si="8"/>
        <v>338700005</v>
      </c>
      <c r="I28" s="153">
        <f t="shared" si="8"/>
        <v>54357930</v>
      </c>
      <c r="J28" s="153">
        <f t="shared" si="0"/>
        <v>698826037</v>
      </c>
      <c r="K28" s="153">
        <f>SUM(K25:K27)</f>
        <v>1351379</v>
      </c>
      <c r="L28" s="157">
        <f t="shared" si="1"/>
        <v>700177416</v>
      </c>
    </row>
    <row r="29" spans="1:12" x14ac:dyDescent="0.25">
      <c r="A29" s="49" t="s">
        <v>423</v>
      </c>
      <c r="B29" s="32" t="s">
        <v>424</v>
      </c>
      <c r="C29" s="153">
        <f t="shared" ref="C29:I29" si="9">+C30+C31</f>
        <v>0</v>
      </c>
      <c r="D29" s="153">
        <f t="shared" si="9"/>
        <v>0</v>
      </c>
      <c r="E29" s="153">
        <f t="shared" si="9"/>
        <v>5340921</v>
      </c>
      <c r="F29" s="153">
        <f t="shared" si="9"/>
        <v>-14640169</v>
      </c>
      <c r="G29" s="153">
        <f t="shared" si="9"/>
        <v>0</v>
      </c>
      <c r="H29" s="153">
        <f t="shared" si="9"/>
        <v>0</v>
      </c>
      <c r="I29" s="153">
        <f t="shared" si="9"/>
        <v>31164554</v>
      </c>
      <c r="J29" s="153">
        <f t="shared" si="0"/>
        <v>21865306</v>
      </c>
      <c r="K29" s="153">
        <f>+K30+K31</f>
        <v>49838</v>
      </c>
      <c r="L29" s="157">
        <f t="shared" si="1"/>
        <v>21915144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31164554</v>
      </c>
      <c r="J30" s="152">
        <f t="shared" si="0"/>
        <v>31164554</v>
      </c>
      <c r="K30" s="36">
        <v>50577</v>
      </c>
      <c r="L30" s="157">
        <f t="shared" si="1"/>
        <v>31215131</v>
      </c>
    </row>
    <row r="31" spans="1:12" x14ac:dyDescent="0.25">
      <c r="A31" s="50" t="s">
        <v>396</v>
      </c>
      <c r="B31" s="42" t="s">
        <v>425</v>
      </c>
      <c r="C31" s="153">
        <f t="shared" ref="C31:I31" si="10">SUM(C32:C37)</f>
        <v>0</v>
      </c>
      <c r="D31" s="153">
        <f t="shared" si="10"/>
        <v>0</v>
      </c>
      <c r="E31" s="153">
        <f t="shared" si="10"/>
        <v>5340921</v>
      </c>
      <c r="F31" s="153">
        <f t="shared" si="10"/>
        <v>-14640169</v>
      </c>
      <c r="G31" s="153">
        <f t="shared" si="10"/>
        <v>0</v>
      </c>
      <c r="H31" s="153">
        <f t="shared" si="10"/>
        <v>0</v>
      </c>
      <c r="I31" s="153">
        <f t="shared" si="10"/>
        <v>0</v>
      </c>
      <c r="J31" s="153">
        <f t="shared" si="0"/>
        <v>-9299248</v>
      </c>
      <c r="K31" s="153">
        <f>SUM(K32:K37)</f>
        <v>-739</v>
      </c>
      <c r="L31" s="157">
        <f t="shared" si="1"/>
        <v>-9299987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2">
        <f t="shared" si="0"/>
        <v>0</v>
      </c>
      <c r="K32" s="36">
        <v>0</v>
      </c>
      <c r="L32" s="157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5644738</v>
      </c>
      <c r="F33" s="36">
        <v>0</v>
      </c>
      <c r="G33" s="36">
        <v>0</v>
      </c>
      <c r="H33" s="36">
        <v>0</v>
      </c>
      <c r="I33" s="36">
        <v>0</v>
      </c>
      <c r="J33" s="152">
        <f t="shared" si="0"/>
        <v>5644738</v>
      </c>
      <c r="K33" s="36">
        <v>-397</v>
      </c>
      <c r="L33" s="157">
        <f t="shared" si="1"/>
        <v>5644341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-290098</v>
      </c>
      <c r="F34" s="36">
        <v>0</v>
      </c>
      <c r="G34" s="36">
        <v>0</v>
      </c>
      <c r="H34" s="36">
        <v>0</v>
      </c>
      <c r="I34" s="36">
        <v>0</v>
      </c>
      <c r="J34" s="152">
        <f t="shared" si="0"/>
        <v>-290098</v>
      </c>
      <c r="K34" s="36">
        <v>0</v>
      </c>
      <c r="L34" s="157">
        <f t="shared" si="1"/>
        <v>-290098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-14887206</v>
      </c>
      <c r="G35" s="36">
        <v>0</v>
      </c>
      <c r="H35" s="36">
        <v>0</v>
      </c>
      <c r="I35" s="36">
        <v>0</v>
      </c>
      <c r="J35" s="152">
        <f t="shared" si="0"/>
        <v>-14887206</v>
      </c>
      <c r="K35" s="36">
        <v>0</v>
      </c>
      <c r="L35" s="157">
        <f t="shared" si="1"/>
        <v>-14887206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247037</v>
      </c>
      <c r="G36" s="36">
        <v>0</v>
      </c>
      <c r="H36" s="36">
        <v>0</v>
      </c>
      <c r="I36" s="36">
        <v>0</v>
      </c>
      <c r="J36" s="152">
        <f t="shared" si="0"/>
        <v>247037</v>
      </c>
      <c r="K36" s="36">
        <v>0</v>
      </c>
      <c r="L36" s="157">
        <f t="shared" si="1"/>
        <v>247037</v>
      </c>
    </row>
    <row r="37" spans="1:12" x14ac:dyDescent="0.25">
      <c r="A37" s="37" t="s">
        <v>379</v>
      </c>
      <c r="B37" s="40" t="s">
        <v>408</v>
      </c>
      <c r="C37" s="36">
        <v>0</v>
      </c>
      <c r="D37" s="36">
        <v>0</v>
      </c>
      <c r="E37" s="36">
        <v>-13719</v>
      </c>
      <c r="F37" s="36">
        <v>0</v>
      </c>
      <c r="G37" s="36">
        <v>0</v>
      </c>
      <c r="H37" s="36">
        <v>0</v>
      </c>
      <c r="I37" s="36">
        <v>0</v>
      </c>
      <c r="J37" s="152">
        <f t="shared" si="0"/>
        <v>-13719</v>
      </c>
      <c r="K37" s="36">
        <v>-342</v>
      </c>
      <c r="L37" s="157">
        <f t="shared" si="1"/>
        <v>-14061</v>
      </c>
    </row>
    <row r="38" spans="1:12" x14ac:dyDescent="0.25">
      <c r="A38" s="49" t="s">
        <v>426</v>
      </c>
      <c r="B38" s="42" t="s">
        <v>427</v>
      </c>
      <c r="C38" s="153">
        <f t="shared" ref="C38:I38" si="11">SUM(C39:C42)</f>
        <v>0</v>
      </c>
      <c r="D38" s="153">
        <f t="shared" si="11"/>
        <v>0</v>
      </c>
      <c r="E38" s="153">
        <f t="shared" si="11"/>
        <v>-1003387</v>
      </c>
      <c r="F38" s="153">
        <f t="shared" si="11"/>
        <v>0</v>
      </c>
      <c r="G38" s="153">
        <f t="shared" si="11"/>
        <v>0</v>
      </c>
      <c r="H38" s="153">
        <f t="shared" si="11"/>
        <v>55444135</v>
      </c>
      <c r="I38" s="153">
        <f t="shared" si="11"/>
        <v>-54357929</v>
      </c>
      <c r="J38" s="153">
        <f t="shared" si="0"/>
        <v>82819</v>
      </c>
      <c r="K38" s="153">
        <f>SUM(K39:K42)</f>
        <v>-32369</v>
      </c>
      <c r="L38" s="157">
        <f t="shared" si="1"/>
        <v>50450</v>
      </c>
    </row>
    <row r="39" spans="1:12" x14ac:dyDescent="0.25">
      <c r="A39" s="48" t="s">
        <v>394</v>
      </c>
      <c r="B39" s="40" t="s">
        <v>411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52">
        <f t="shared" si="0"/>
        <v>0</v>
      </c>
      <c r="K39" s="36">
        <v>0</v>
      </c>
      <c r="L39" s="157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2">
        <f t="shared" si="0"/>
        <v>0</v>
      </c>
      <c r="K40" s="36">
        <v>0</v>
      </c>
      <c r="L40" s="157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2">
        <f t="shared" si="0"/>
        <v>0</v>
      </c>
      <c r="K41" s="36">
        <v>-32417</v>
      </c>
      <c r="L41" s="157">
        <f t="shared" si="1"/>
        <v>-32417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>
        <v>-1003387</v>
      </c>
      <c r="F42" s="36">
        <v>0</v>
      </c>
      <c r="G42" s="36">
        <v>0</v>
      </c>
      <c r="H42" s="36">
        <v>55444135</v>
      </c>
      <c r="I42" s="36">
        <v>-54357929</v>
      </c>
      <c r="J42" s="152">
        <f t="shared" si="0"/>
        <v>82819</v>
      </c>
      <c r="K42" s="36">
        <v>48</v>
      </c>
      <c r="L42" s="157">
        <f t="shared" si="1"/>
        <v>82867</v>
      </c>
    </row>
    <row r="43" spans="1:12" ht="15.75" thickBot="1" x14ac:dyDescent="0.3">
      <c r="A43" s="51" t="s">
        <v>429</v>
      </c>
      <c r="B43" s="52" t="s">
        <v>430</v>
      </c>
      <c r="C43" s="156">
        <f t="shared" ref="C43:I43" si="12">+C28+C29+C38</f>
        <v>78216975</v>
      </c>
      <c r="D43" s="156">
        <f t="shared" si="12"/>
        <v>90448275</v>
      </c>
      <c r="E43" s="156">
        <f t="shared" si="12"/>
        <v>18362976</v>
      </c>
      <c r="F43" s="156">
        <f t="shared" si="12"/>
        <v>55077552</v>
      </c>
      <c r="G43" s="156">
        <f t="shared" si="12"/>
        <v>53359689</v>
      </c>
      <c r="H43" s="156">
        <f t="shared" si="12"/>
        <v>394144140</v>
      </c>
      <c r="I43" s="156">
        <f t="shared" si="12"/>
        <v>31164555</v>
      </c>
      <c r="J43" s="156">
        <f t="shared" si="0"/>
        <v>720774162</v>
      </c>
      <c r="K43" s="156">
        <f>+K28+K29+K38</f>
        <v>1368848</v>
      </c>
      <c r="L43" s="157">
        <f t="shared" si="1"/>
        <v>722143010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B129"/>
  <sheetViews>
    <sheetView tabSelected="1" workbookViewId="0">
      <selection activeCell="A85" sqref="A85"/>
    </sheetView>
  </sheetViews>
  <sheetFormatPr defaultRowHeight="15" x14ac:dyDescent="0.25"/>
  <cols>
    <col min="1" max="1" width="88.28515625" customWidth="1"/>
    <col min="2" max="2" width="4.5703125" customWidth="1"/>
  </cols>
  <sheetData>
    <row r="1" spans="1:2" x14ac:dyDescent="0.25">
      <c r="A1" s="93" t="s">
        <v>538</v>
      </c>
      <c r="B1" s="175"/>
    </row>
    <row r="2" spans="1:2" x14ac:dyDescent="0.25">
      <c r="A2" s="93" t="s">
        <v>539</v>
      </c>
      <c r="B2" s="175"/>
    </row>
    <row r="3" spans="1:2" x14ac:dyDescent="0.25">
      <c r="A3" s="94"/>
      <c r="B3" s="175"/>
    </row>
    <row r="4" spans="1:2" x14ac:dyDescent="0.25">
      <c r="A4" s="93" t="s">
        <v>656</v>
      </c>
      <c r="B4" s="175"/>
    </row>
    <row r="5" spans="1:2" x14ac:dyDescent="0.25">
      <c r="A5" s="94"/>
      <c r="B5" s="175"/>
    </row>
    <row r="6" spans="1:2" x14ac:dyDescent="0.25">
      <c r="A6" s="93" t="s">
        <v>657</v>
      </c>
      <c r="B6" s="175"/>
    </row>
    <row r="7" spans="1:2" x14ac:dyDescent="0.25">
      <c r="A7" s="94"/>
      <c r="B7" s="175"/>
    </row>
    <row r="8" spans="1:2" x14ac:dyDescent="0.25">
      <c r="A8" s="93" t="s">
        <v>686</v>
      </c>
      <c r="B8" s="175"/>
    </row>
    <row r="9" spans="1:2" x14ac:dyDescent="0.25">
      <c r="A9" s="94"/>
      <c r="B9" s="175"/>
    </row>
    <row r="10" spans="1:2" x14ac:dyDescent="0.25">
      <c r="A10" s="94"/>
      <c r="B10" s="175"/>
    </row>
    <row r="11" spans="1:2" x14ac:dyDescent="0.25">
      <c r="A11" s="93" t="s">
        <v>540</v>
      </c>
      <c r="B11" s="175"/>
    </row>
    <row r="12" spans="1:2" x14ac:dyDescent="0.25">
      <c r="A12" s="94"/>
      <c r="B12" s="175"/>
    </row>
    <row r="13" spans="1:2" ht="63.75" x14ac:dyDescent="0.25">
      <c r="A13" s="93" t="s">
        <v>541</v>
      </c>
      <c r="B13" s="175"/>
    </row>
    <row r="14" spans="1:2" x14ac:dyDescent="0.25">
      <c r="A14" s="94"/>
      <c r="B14" s="175"/>
    </row>
    <row r="15" spans="1:2" ht="38.25" x14ac:dyDescent="0.25">
      <c r="A15" s="93" t="s">
        <v>542</v>
      </c>
      <c r="B15" s="175"/>
    </row>
    <row r="16" spans="1:2" x14ac:dyDescent="0.25">
      <c r="A16" s="94"/>
      <c r="B16" s="175"/>
    </row>
    <row r="17" spans="1:2" ht="51" x14ac:dyDescent="0.25">
      <c r="A17" s="93" t="s">
        <v>543</v>
      </c>
      <c r="B17" s="175"/>
    </row>
    <row r="18" spans="1:2" x14ac:dyDescent="0.25">
      <c r="A18" s="94"/>
      <c r="B18" s="175"/>
    </row>
    <row r="19" spans="1:2" ht="25.5" x14ac:dyDescent="0.25">
      <c r="A19" s="93" t="s">
        <v>544</v>
      </c>
      <c r="B19" s="175"/>
    </row>
    <row r="20" spans="1:2" x14ac:dyDescent="0.25">
      <c r="A20" s="94"/>
      <c r="B20" s="175"/>
    </row>
    <row r="21" spans="1:2" x14ac:dyDescent="0.25">
      <c r="A21" s="93" t="s">
        <v>545</v>
      </c>
      <c r="B21" s="175"/>
    </row>
    <row r="22" spans="1:2" x14ac:dyDescent="0.25">
      <c r="A22" s="94"/>
      <c r="B22" s="175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174" t="s">
        <v>538</v>
      </c>
      <c r="B60" s="95"/>
    </row>
    <row r="61" spans="1:2" x14ac:dyDescent="0.25">
      <c r="A61" s="174"/>
      <c r="B61" s="95"/>
    </row>
    <row r="62" spans="1:2" x14ac:dyDescent="0.25">
      <c r="A62" s="174" t="s">
        <v>658</v>
      </c>
    </row>
    <row r="63" spans="1:2" x14ac:dyDescent="0.25">
      <c r="A63" s="174" t="s">
        <v>687</v>
      </c>
    </row>
    <row r="64" spans="1:2" x14ac:dyDescent="0.25">
      <c r="A64" s="174"/>
    </row>
    <row r="65" spans="1:1" x14ac:dyDescent="0.25">
      <c r="A65" s="174" t="s">
        <v>659</v>
      </c>
    </row>
    <row r="66" spans="1:1" x14ac:dyDescent="0.25">
      <c r="A66" s="174" t="s">
        <v>688</v>
      </c>
    </row>
    <row r="67" spans="1:1" x14ac:dyDescent="0.25">
      <c r="A67" s="174" t="s">
        <v>660</v>
      </c>
    </row>
    <row r="68" spans="1:1" x14ac:dyDescent="0.25">
      <c r="A68" s="174"/>
    </row>
    <row r="69" spans="1:1" x14ac:dyDescent="0.25">
      <c r="A69" s="174" t="s">
        <v>661</v>
      </c>
    </row>
    <row r="70" spans="1:1" x14ac:dyDescent="0.25">
      <c r="A70" s="174" t="s">
        <v>691</v>
      </c>
    </row>
    <row r="71" spans="1:1" x14ac:dyDescent="0.25">
      <c r="A71" s="174" t="s">
        <v>692</v>
      </c>
    </row>
    <row r="72" spans="1:1" x14ac:dyDescent="0.25">
      <c r="A72" s="174"/>
    </row>
    <row r="73" spans="1:1" x14ac:dyDescent="0.25">
      <c r="A73" s="174" t="s">
        <v>662</v>
      </c>
    </row>
    <row r="74" spans="1:1" x14ac:dyDescent="0.25">
      <c r="A74" s="174" t="s">
        <v>689</v>
      </c>
    </row>
    <row r="75" spans="1:1" x14ac:dyDescent="0.25">
      <c r="A75" s="174"/>
    </row>
    <row r="76" spans="1:1" x14ac:dyDescent="0.25">
      <c r="A76" s="174" t="s">
        <v>663</v>
      </c>
    </row>
    <row r="77" spans="1:1" x14ac:dyDescent="0.25">
      <c r="A77" s="174" t="s">
        <v>689</v>
      </c>
    </row>
    <row r="78" spans="1:1" x14ac:dyDescent="0.25">
      <c r="A78" s="174"/>
    </row>
    <row r="79" spans="1:1" x14ac:dyDescent="0.25">
      <c r="A79" s="174" t="s">
        <v>394</v>
      </c>
    </row>
    <row r="80" spans="1:1" x14ac:dyDescent="0.25">
      <c r="A80" s="174" t="s">
        <v>689</v>
      </c>
    </row>
    <row r="81" spans="1:1" x14ac:dyDescent="0.25">
      <c r="A81" s="174"/>
    </row>
    <row r="82" spans="1:1" x14ac:dyDescent="0.25">
      <c r="A82" s="174" t="s">
        <v>664</v>
      </c>
    </row>
    <row r="83" spans="1:1" x14ac:dyDescent="0.25">
      <c r="A83" s="174" t="s">
        <v>694</v>
      </c>
    </row>
    <row r="84" spans="1:1" x14ac:dyDescent="0.25">
      <c r="A84" s="174" t="s">
        <v>693</v>
      </c>
    </row>
    <row r="85" spans="1:1" x14ac:dyDescent="0.25">
      <c r="A85" s="174"/>
    </row>
    <row r="86" spans="1:1" x14ac:dyDescent="0.25">
      <c r="A86" s="174" t="s">
        <v>665</v>
      </c>
    </row>
    <row r="87" spans="1:1" x14ac:dyDescent="0.25">
      <c r="A87" s="174" t="s">
        <v>689</v>
      </c>
    </row>
    <row r="88" spans="1:1" x14ac:dyDescent="0.25">
      <c r="A88" s="174"/>
    </row>
    <row r="89" spans="1:1" x14ac:dyDescent="0.25">
      <c r="A89" s="174" t="s">
        <v>415</v>
      </c>
    </row>
    <row r="90" spans="1:1" x14ac:dyDescent="0.25">
      <c r="A90" s="174" t="s">
        <v>687</v>
      </c>
    </row>
    <row r="91" spans="1:1" x14ac:dyDescent="0.25">
      <c r="A91" s="174"/>
    </row>
    <row r="92" spans="1:1" x14ac:dyDescent="0.25">
      <c r="A92" s="174" t="s">
        <v>666</v>
      </c>
    </row>
    <row r="93" spans="1:1" x14ac:dyDescent="0.25">
      <c r="A93" s="174" t="s">
        <v>689</v>
      </c>
    </row>
    <row r="94" spans="1:1" x14ac:dyDescent="0.25">
      <c r="A94" s="174"/>
    </row>
    <row r="95" spans="1:1" x14ac:dyDescent="0.25">
      <c r="A95" s="174" t="s">
        <v>667</v>
      </c>
    </row>
    <row r="96" spans="1:1" x14ac:dyDescent="0.25">
      <c r="A96" s="174" t="s">
        <v>689</v>
      </c>
    </row>
    <row r="97" spans="1:1" x14ac:dyDescent="0.25">
      <c r="A97" s="174"/>
    </row>
    <row r="98" spans="1:1" x14ac:dyDescent="0.25">
      <c r="A98" s="174" t="s">
        <v>668</v>
      </c>
    </row>
    <row r="99" spans="1:1" x14ac:dyDescent="0.25">
      <c r="A99" s="174" t="s">
        <v>689</v>
      </c>
    </row>
    <row r="100" spans="1:1" x14ac:dyDescent="0.25">
      <c r="A100" s="174"/>
    </row>
    <row r="101" spans="1:1" x14ac:dyDescent="0.25">
      <c r="A101" s="174" t="s">
        <v>669</v>
      </c>
    </row>
    <row r="102" spans="1:1" x14ac:dyDescent="0.25">
      <c r="A102" s="174" t="s">
        <v>689</v>
      </c>
    </row>
    <row r="103" spans="1:1" x14ac:dyDescent="0.25">
      <c r="A103" s="174"/>
    </row>
    <row r="104" spans="1:1" x14ac:dyDescent="0.25">
      <c r="A104" s="174" t="s">
        <v>670</v>
      </c>
    </row>
    <row r="105" spans="1:1" x14ac:dyDescent="0.25">
      <c r="A105" s="174" t="s">
        <v>689</v>
      </c>
    </row>
    <row r="106" spans="1:1" x14ac:dyDescent="0.25">
      <c r="A106" s="174"/>
    </row>
    <row r="107" spans="1:1" x14ac:dyDescent="0.25">
      <c r="A107" s="174" t="s">
        <v>671</v>
      </c>
    </row>
    <row r="108" spans="1:1" x14ac:dyDescent="0.25">
      <c r="A108" s="174" t="s">
        <v>689</v>
      </c>
    </row>
    <row r="109" spans="1:1" x14ac:dyDescent="0.25">
      <c r="A109" s="174"/>
    </row>
    <row r="110" spans="1:1" x14ac:dyDescent="0.25">
      <c r="A110" s="174" t="s">
        <v>672</v>
      </c>
    </row>
    <row r="111" spans="1:1" x14ac:dyDescent="0.25">
      <c r="A111" s="174" t="s">
        <v>673</v>
      </c>
    </row>
    <row r="112" spans="1:1" x14ac:dyDescent="0.25">
      <c r="A112" s="174"/>
    </row>
    <row r="113" spans="1:1" x14ac:dyDescent="0.25">
      <c r="A113" s="174" t="s">
        <v>674</v>
      </c>
    </row>
    <row r="114" spans="1:1" x14ac:dyDescent="0.25">
      <c r="A114" s="174" t="s">
        <v>675</v>
      </c>
    </row>
    <row r="115" spans="1:1" x14ac:dyDescent="0.25">
      <c r="A115" s="174"/>
    </row>
    <row r="116" spans="1:1" x14ac:dyDescent="0.25">
      <c r="A116" s="174" t="s">
        <v>676</v>
      </c>
    </row>
    <row r="117" spans="1:1" x14ac:dyDescent="0.25">
      <c r="A117" s="174" t="s">
        <v>689</v>
      </c>
    </row>
    <row r="118" spans="1:1" x14ac:dyDescent="0.25">
      <c r="A118" s="174"/>
    </row>
    <row r="119" spans="1:1" x14ac:dyDescent="0.25">
      <c r="A119" s="174" t="s">
        <v>677</v>
      </c>
    </row>
    <row r="120" spans="1:1" x14ac:dyDescent="0.25">
      <c r="A120" s="174" t="s">
        <v>678</v>
      </c>
    </row>
    <row r="121" spans="1:1" x14ac:dyDescent="0.25">
      <c r="A121" s="174"/>
    </row>
    <row r="122" spans="1:1" x14ac:dyDescent="0.25">
      <c r="A122" s="174" t="s">
        <v>679</v>
      </c>
    </row>
    <row r="123" spans="1:1" x14ac:dyDescent="0.25">
      <c r="A123" s="174" t="s">
        <v>680</v>
      </c>
    </row>
    <row r="124" spans="1:1" x14ac:dyDescent="0.25">
      <c r="A124" s="174"/>
    </row>
    <row r="125" spans="1:1" x14ac:dyDescent="0.25">
      <c r="A125" s="174" t="s">
        <v>681</v>
      </c>
    </row>
    <row r="126" spans="1:1" x14ac:dyDescent="0.25">
      <c r="A126" s="174" t="s">
        <v>682</v>
      </c>
    </row>
    <row r="127" spans="1:1" x14ac:dyDescent="0.25">
      <c r="A127" s="174"/>
    </row>
    <row r="128" spans="1:1" x14ac:dyDescent="0.25">
      <c r="A128" s="174" t="s">
        <v>683</v>
      </c>
    </row>
    <row r="129" spans="1:1" x14ac:dyDescent="0.25">
      <c r="A129" s="174" t="s">
        <v>689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Jelena Matijević</cp:lastModifiedBy>
  <dcterms:created xsi:type="dcterms:W3CDTF">2023-02-10T06:51:49Z</dcterms:created>
  <dcterms:modified xsi:type="dcterms:W3CDTF">2023-10-23T20:57:07Z</dcterms:modified>
</cp:coreProperties>
</file>