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1\Društvo\"/>
    </mc:Choice>
  </mc:AlternateContent>
  <xr:revisionPtr revIDLastSave="0" documentId="13_ncr:1_{ED4961D4-3C64-4408-8368-DC4D74EFF1EC}" xr6:coauthVersionLast="47" xr6:coauthVersionMax="47" xr10:uidLastSave="{00000000-0000-0000-0000-000000000000}"/>
  <bookViews>
    <workbookView xWindow="-120" yWindow="-120" windowWidth="29040" windowHeight="15840" tabRatio="78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3" i="24" l="1"/>
  <c r="J93"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<sst xmlns="http://schemas.openxmlformats.org/spreadsheetml/2006/main" count="590" uniqueCount="523">
  <si>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</si>
  <si>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</si>
  <si>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</si>
  <si>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</si>
  <si>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</si>
  <si>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</si>
  <si>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</si>
  <si>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</si>
  <si>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</si>
  <si>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</si>
  <si>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</si>
  <si>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</si>
  <si>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</si>
  <si>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</si>
  <si>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</si>
  <si>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</si>
  <si>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</si>
  <si>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</si>
  <si>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</si>
  <si>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</si>
  <si>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</si>
  <si>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</si>
  <si>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</si>
  <si>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</si>
  <si>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</si>
  <si>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</si>
  <si>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</si>
  <si>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</si>
  <si>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</si>
  <si>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</si>
  <si>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</si>
  <si>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</si>
  <si>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</si>
  <si>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</si>
  <si>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</si>
  <si>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</si>
  <si>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</si>
  <si>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</si>
  <si>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</si>
  <si>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</si>
  <si>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</si>
  <si>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</si>
  <si>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</si>
  <si>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</si>
  <si>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</si>
  <si>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</si>
  <si>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</si>
  <si>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</si>
  <si>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</si>
  <si>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</si>
  <si>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</si>
  <si>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</si>
  <si>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</si>
  <si>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</si>
  <si>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</si>
  <si>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</si>
  <si>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</si>
  <si>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</si>
  <si>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</si>
  <si>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</si>
  <si>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</si>
  <si>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</si>
  <si>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</si>
  <si>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</si>
  <si>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</si>
  <si>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</si>
  <si>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</si>
  <si>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</si>
  <si>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</si>
  <si>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</si>
  <si>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</si>
  <si>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</si>
  <si>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</si>
  <si>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</si>
  <si>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</si>
  <si>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</si>
  <si>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</si>
  <si>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</si>
  <si>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</si>
  <si>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</si>
  <si>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</si>
  <si>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</si>
  <si>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</si>
  <si>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</si>
  <si>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</si>
  <si>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</si>
  <si>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</si>
  <si>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</si>
  <si>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</si>
  <si>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</si>
  <si>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</si>
  <si>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</si>
  <si>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</si>
  <si>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</si>
  <si>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</si>
  <si>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</si>
  <si>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</si>
  <si>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</si>
  <si>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</si>
  <si>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</si>
  <si>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</si>
  <si>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</si>
  <si>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</si>
  <si>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</si>
  <si>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</si>
  <si>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</si>
  <si>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</si>
  <si>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</si>
  <si>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</si>
  <si>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</si>
  <si>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</si>
  <si>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</si>
  <si>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</si>
  <si>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</si>
  <si>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</si>
  <si>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</si>
  <si>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</si>
  <si>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</si>
  <si>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</si>
  <si>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</si>
  <si>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</si>
  <si>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</si>
  <si>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</si>
  <si>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</si>
  <si>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</si>
  <si>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</si>
  <si>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</si>
  <si>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</si>
  <si>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</si>
  <si>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</si>
  <si>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</si>
  <si>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</si>
  <si>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</si>
  <si>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</si>
  <si>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</si>
  <si>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</si>
  <si>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</si>
  <si>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</si>
  <si>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</si>
  <si>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</si>
  <si>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</si>
  <si>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</si>
  <si>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</si>
  <si>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</si>
  <si>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</si>
  <si>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</si>
  <si>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</si>
  <si>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</si>
  <si>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</si>
  <si>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</si>
  <si>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</si>
  <si>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</si>
  <si>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</si>
  <si>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</si>
  <si>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</si>
  <si>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</si>
  <si>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</si>
  <si>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</si>
  <si>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</si>
  <si>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</si>
  <si>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</si>
  <si>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</si>
  <si>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</si>
  <si>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</si>
  <si>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</si>
  <si>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</si>
  <si>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</si>
  <si>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</si>
  <si>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</si>
  <si>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</si>
  <si>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</si>
  <si>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</si>
  <si>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</si>
  <si>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</si>
  <si>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</si>
  <si>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</si>
  <si>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</si>
  <si>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</si>
  <si>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</si>
  <si>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</si>
  <si>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</si>
  <si>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</si>
  <si>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</si>
  <si>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</si>
  <si>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</si>
  <si>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</si>
  <si>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</si>
  <si>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</si>
  <si>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</si>
  <si>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</si>
  <si>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</si>
  <si>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</si>
  <si>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</si>
  <si>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</si>
  <si>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</si>
  <si>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</si>
  <si>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</si>
  <si>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</si>
  <si>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</si>
  <si>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</si>
  <si>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</si>
  <si>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</si>
  <si>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</si>
  <si>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</si>
  <si>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</si>
  <si>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</si>
  <si>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</si>
  <si>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</si>
  <si>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</si>
  <si>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</si>
  <si>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</si>
  <si>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</si>
  <si>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</si>
  <si>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</si>
  <si>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</si>
  <si>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</si>
  <si>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</si>
  <si>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</si>
  <si>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</si>
  <si>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</si>
  <si>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</si>
  <si>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</si>
  <si>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</si>
  <si>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</si>
  <si>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</si>
  <si>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</si>
  <si>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</si>
  <si>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</si>
  <si>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</si>
  <si>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</si>
  <si>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</si>
  <si>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</si>
  <si>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</si>
  <si>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</si>
  <si>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</si>
  <si>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</si>
  <si>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</si>
  <si>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</si>
  <si>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</si>
  <si>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</si>
  <si>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</si>
  <si>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</si>
  <si>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</si>
  <si>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</si>
  <si>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</si>
  <si>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</si>
  <si>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</si>
  <si>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</si>
  <si>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</si>
  <si>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</si>
  <si>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</si>
  <si>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</si>
  <si>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</si>
  <si>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</si>
  <si>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</si>
  <si>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</si>
  <si>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</si>
  <si>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</si>
  <si>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</si>
  <si>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</si>
  <si>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</si>
  <si>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</si>
  <si>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</si>
  <si>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</si>
  <si>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</si>
  <si>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</si>
  <si>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</si>
  <si>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</si>
  <si>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</si>
  <si>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</si>
  <si>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</si>
  <si>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</si>
  <si>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</si>
  <si>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</si>
  <si>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</si>
  <si>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</si>
  <si>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</si>
  <si>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</si>
  <si>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</si>
  <si>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</si>
  <si>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</si>
  <si>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</si>
  <si>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</si>
  <si>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</si>
  <si>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</si>
  <si>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</si>
  <si>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</si>
  <si>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</si>
  <si>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</si>
  <si>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</si>
  <si>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</si>
  <si>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</si>
  <si>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</si>
  <si>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</si>
  <si>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</si>
  <si>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</si>
  <si>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</si>
  <si>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</si>
  <si>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</si>
  <si>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</si>
  <si>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</si>
  <si>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</si>
  <si>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</si>
  <si>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</si>
  <si>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</si>
  <si>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</si>
  <si>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</si>
  <si>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</si>
  <si>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</si>
  <si>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</si>
  <si>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</si>
  <si>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</si>
  <si>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</si>
  <si>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</si>
  <si>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</si>
  <si>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</si>
  <si>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</si>
  <si>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</si>
  <si>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</si>
  <si>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</si>
  <si>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</si>
  <si>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</si>
  <si>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</si>
  <si>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</si>
  <si>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</si>
  <si>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</si>
  <si>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</si>
  <si>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</si>
  <si>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</si>
  <si>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</si>
  <si>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</si>
  <si>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</si>
  <si>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</si>
  <si>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</si>
  <si>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</si>
  <si>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</si>
  <si>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</si>
  <si>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</si>
  <si>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</si>
  <si>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</si>
  <si>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</si>
  <si>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</si>
  <si>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</si>
  <si>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</si>
  <si>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</si>
  <si>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</si>
  <si>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</si>
  <si>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</si>
  <si>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</si>
  <si>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</si>
  <si>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</si>
  <si>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</si>
  <si>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</si>
  <si>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</si>
  <si>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</si>
  <si>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</si>
  <si>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</si>
  <si>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</si>
  <si>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</si>
  <si>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</si>
  <si>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</si>
  <si>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</si>
  <si>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</si>
  <si>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</si>
  <si>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</si>
  <si>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</si>
  <si>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</si>
  <si>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</si>
  <si>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</si>
  <si>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</si>
  <si>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</si>
  <si>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</si>
  <si>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</si>
  <si>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</si>
  <si>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</si>
  <si>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</si>
  <si>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</si>
  <si>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</si>
  <si>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</si>
  <si>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</si>
  <si>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</si>
  <si>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</si>
  <si>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</si>
  <si>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</si>
  <si>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</si>
  <si>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</si>
  <si>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</si>
  <si>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</si>
  <si>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</si>
  <si>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</si>
  <si>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</si>
  <si>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</si>
  <si>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</si>
  <si>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</si>
  <si>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</si>
  <si>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</si>
  <si>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</si>
  <si>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</si>
  <si>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</si>
  <si>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</si>
  <si>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</si>
  <si>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</si>
  <si>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</si>
  <si>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</si>
  <si>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</si>
  <si>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</si>
  <si>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</si>
  <si>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</si>
  <si>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</si>
  <si>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</si>
  <si>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</si>
  <si>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</si>
  <si>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</si>
  <si>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</si>
  <si>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</si>
  <si>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</si>
  <si>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</si>
  <si>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</si>
  <si>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</si>
  <si>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</si>
  <si>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</si>
  <si>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</si>
  <si>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</si>
  <si>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</si>
  <si>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</si>
  <si>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</si>
  <si>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</si>
  <si>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</si>
  <si>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</si>
  <si>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</si>
  <si>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</si>
  <si>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</si>
  <si>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</si>
  <si>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</si>
  <si>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</si>
  <si>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</si>
  <si>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</si>
  <si>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</si>
  <si>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</si>
  <si>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</si>
  <si>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</si>
  <si>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</si>
  <si>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</si>
  <si>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</si>
  <si>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</si>
  <si>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</si>
  <si>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</si>
  <si>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</si>
  <si>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</si>
  <si>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</si>
  <si>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</si>
  <si>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</si>
  <si>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7478000050QHZTAWQI34</t>
  </si>
  <si>
    <t>1214</t>
  </si>
  <si>
    <t>Čakovečki mlinovi d.d.</t>
  </si>
  <si>
    <t>Čakovec</t>
  </si>
  <si>
    <t>www.cak-mlinovi.hr</t>
  </si>
  <si>
    <t>Obveznik:Čakovečki mlinovi d.d. Čakovec</t>
  </si>
  <si>
    <t>Obveznik: Čakovečki mlinovi d.d. Čakovec</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</si>
  <si>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</si>
  <si>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</si>
  <si>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</si>
  <si>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</si>
  <si>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</si>
  <si>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</si>
  <si>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</si>
  <si>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</si>
  <si>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</si>
  <si>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</si>
  <si>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</si>
  <si>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</si>
  <si>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</si>
  <si>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Sjedište: Čakovec, Mlinska 1.</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</si>
  <si>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</si>
  <si>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</si>
  <si>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</si>
  <si>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</si>
  <si>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</si>
  <si>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</si>
  <si>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</si>
  <si>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otpremnina za mirovine i jubilarnih nagrada su iskazana unutar bilješke dugoročnih rezerviranja (AOP 091)</t>
  </si>
  <si>
    <t>4. iznos i prirodu pojedinih stavki prihoda ili rashoda izuzetne veličine ili pojave (5)</t>
  </si>
  <si>
    <t>Pojedine stavke prihoda i rashoda izuzetne veličine ili pojave, kao što su prihodi od prodaje, troškovi sirovina i materijala su prikazani dolje.</t>
  </si>
  <si>
    <t xml:space="preserve">  Prihodi od prodaje proizvoda</t>
  </si>
  <si>
    <t xml:space="preserve">  Prihodi od usluga transporta</t>
  </si>
  <si>
    <t xml:space="preserve">  Prihodi od prodaje robe</t>
  </si>
  <si>
    <t xml:space="preserve">  Prihodi od najmova /i/</t>
  </si>
  <si>
    <t xml:space="preserve">  Prihodi od prodaje s poduzetnicima unutar i izvan grupe</t>
  </si>
  <si>
    <t>5. iznose koje poduzetnik duguje i koji dospijevaju nakon više od pet godina, kao i ukupna dugovanja poduzetnika pokrivena vrijednim osiguranjem koje je dao poduzetnik, uz naznaku vrste i oblika osiguranja (6)</t>
  </si>
  <si>
    <t>Društvo nema obveza koji dospijevaju nakon pet godina. Sve dugoročne obveze osim rezerviranja se odnose na obračunate obveze po ugovorima o najmu sukladno MSFI 16.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</si>
  <si>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</si>
  <si>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</si>
  <si>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</si>
  <si>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</si>
  <si>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Društvo nema subjekata u kojima drži sudjelujući iznos u kapitalu.</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</si>
  <si>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</si>
  <si>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</si>
  <si>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Čakovečki mlinovi d.d.</t>
  </si>
  <si>
    <t>12. naziv, sjedište te pravni oblik svakog poduzetnika u kojemu poduzetnik ima neograničenu odgovornost (16)</t>
  </si>
  <si>
    <t>Navedeno nije primjenjivo na financijske izvještaje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</si>
  <si>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</si>
  <si>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</si>
  <si>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</si>
  <si>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Društvo Čakovečki mlinovi d.d. je krajnja matica te nije kontrolirani član druge grupe.</t>
  </si>
  <si>
    <t>15. mjesto na kojem je moguće dobiti primjerke tromjesečnih konsolidiranih financijskih izvještaja iz točaka 13. i 14., pod uvjetom da su dostupni (19)</t>
  </si>
  <si>
    <t>Društvo Čakovečki mlinovi d.d.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</si>
  <si>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</si>
  <si>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17. prirodu i financijski učinak značajnih događaja koji su nastupili nakon datuma bilance i nisu odraženi u računu dobiti i gubitka ili bilanci (22)</t>
  </si>
  <si>
    <t>(u EUR)</t>
  </si>
  <si>
    <t>1.-3. 2024.</t>
  </si>
  <si>
    <t>Kapitalizirani interni rad predstavlja sve sate rada koji se mogu pravilno dodijeliti izgradnji, preinakama ili ugradnji određenih stavki kapitalne imovine i kao takve se amortiziraju. U 2023. godini Čakovečki mlinovi d.d. nije kapitalizirao trošak plaća po toj osnovi.</t>
  </si>
  <si>
    <t>Broj dionica: 10.290.000; Bez nominalne vrijednosti</t>
  </si>
  <si>
    <t>investitori@cak-mlinovi.hr</t>
  </si>
  <si>
    <t>Mlinska ulica 1</t>
  </si>
  <si>
    <t>stanje na dan 31.3.2025.</t>
  </si>
  <si>
    <t>u razdoblju 01.01.2025 do 31.03.2025</t>
  </si>
  <si>
    <t>u razdoblju 01.01.2025. do 31.03.2025.</t>
  </si>
  <si>
    <t xml:space="preserve">BILJEŠKE UZ FINANCIJSKE IZVJEŠTAJE - TFI
(koji se sastavljaju za tromjesečna razdoblja)
Naziv izdavatelja:  Čakovečki mlinovi d.d.
OIB:   20262622069
Izvještajno razdoblje: 1.1.2022.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</si>
  <si>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1.1.2025. do 31.03.2025.</t>
  </si>
  <si>
    <t>1.-3. 2025.</t>
  </si>
  <si>
    <t>Na kraju prvog tromjesječja 2025. prosječan broj zaposlenika Čakovečki mlinovi d.d. bio je 214 (2024.: 206 zaposlenika), a prosječan broj zaposlenika na bazi sati rada iznosio je 213 (2023.: 193 zaposlenika).</t>
  </si>
  <si>
    <t>Kretanja odgođenih poreza su prikazana kroz AOP 036. Na dan bilance 31.03.2024. Društvo iskazuje odgođenu poreznu imovinu u visini 118.601 EUR (2024: 118.601 EUR).</t>
  </si>
  <si>
    <t>Nije bilo značajnih događaja koji su nastupili nakon datuma bilance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</si>
</sst>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404040"/>
      <name val="Times New Roman"/>
      <family val="1"/>
      <charset val="238"/>
    </font>
    <font>
      <b/>
      <sz val="10"/>
      <color rgb="FF404040"/>
      <name val="Times New Roman"/>
      <family val="1"/>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Fill="1" applyAlignment="1">
      <alignment horizontal="left" vertical="top" wrapText="1"/>
    </xf>
    <xf numFmtId="0" fontId="2" fillId="0" borderId="0" xfId="0" applyFont="1" applyFill="1" applyAlignment="1">
      <alignment horizontal="left" vertical="top"/>
    </xf>
    <xf numFmtId="0" fontId="0" fillId="0" borderId="0" xfId="0" applyFill="1"/>
    <xf numFmtId="0" fontId="2" fillId="0" borderId="0" xfId="0" applyFont="1" applyFill="1"/>
    <xf numFmtId="0" fontId="35" fillId="0" borderId="39" xfId="0" applyFont="1" applyFill="1" applyBorder="1" applyAlignment="1">
      <alignment horizontal="center" vertical="center" wrapText="1"/>
    </xf>
    <xf numFmtId="0" fontId="36" fillId="0" borderId="40" xfId="0" applyFont="1" applyFill="1" applyBorder="1" applyAlignment="1">
      <alignment horizontal="center" vertical="center" wrapText="1"/>
    </xf>
    <xf numFmtId="0" fontId="35" fillId="0" borderId="41" xfId="0" applyFont="1" applyFill="1" applyBorder="1" applyAlignment="1">
      <alignment vertical="center" wrapText="1"/>
    </xf>
    <xf numFmtId="3" fontId="35" fillId="0" borderId="42" xfId="0" applyNumberFormat="1" applyFont="1" applyFill="1" applyBorder="1" applyAlignment="1">
      <alignment horizontal="right" vertical="center" wrapText="1"/>
    </xf>
    <xf numFmtId="0" fontId="36" fillId="0" borderId="41" xfId="0" applyFont="1" applyFill="1" applyBorder="1" applyAlignment="1">
      <alignment vertical="center" wrapText="1"/>
    </xf>
    <xf numFmtId="3" fontId="36" fillId="0" borderId="42" xfId="0" applyNumberFormat="1" applyFont="1" applyFill="1" applyBorder="1" applyAlignment="1">
      <alignment horizontal="right" vertical="center" wrapText="1"/>
    </xf>
    <xf numFmtId="3" fontId="0" fillId="0" borderId="0" xfId="0" applyNumberFormat="1" applyFill="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AC044436-8BA5-4E4F-9D8F-953A735C20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E14" sqref="E14:F1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row>
    <row r="3" spans="1:20" x14ac:dyDescent="0.25">
      <c r="A3" s="94"/>
      <c r="B3" s="95"/>
      <c r="C3" s="95"/>
      <c r="D3" s="95"/>
      <c r="E3" s="95"/>
      <c r="F3" s="95"/>
      <c r="G3" s="95"/>
      <c r="H3" s="95"/>
      <c r="I3" s="95"/>
      <c r="J3" s="96"/>
    </row>
    <row r="4" spans="1:20" ht="33.6" customHeight="1" x14ac:dyDescent="0.25">
      <c r="A4" s="182" t="s">
        <v>308</v>
      </c>
      <c r="B4" s="183"/>
      <c r="C4" s="183"/>
      <c r="D4" s="183"/>
      <c r="E4" s="184">
        <v>45658</v>
      </c>
      <c r="F4" s="185"/>
      <c r="G4" s="99" t="s">
        <v>0</v>
      </c>
      <c r="H4" s="184">
        <v>45747</v>
      </c>
      <c r="I4" s="185"/>
      <c r="J4" s="100"/>
    </row>
    <row r="5" spans="1:20" s="72" customFormat="1" ht="10.15" customHeight="1" x14ac:dyDescent="0.25">
      <c r="A5" s="186"/>
      <c r="B5" s="187"/>
      <c r="C5" s="187"/>
      <c r="D5" s="187"/>
      <c r="E5" s="187"/>
      <c r="F5" s="187"/>
      <c r="G5" s="187"/>
      <c r="H5" s="187"/>
      <c r="I5" s="187"/>
      <c r="J5" s="188"/>
      <c r="N5" s="73"/>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450</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451</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v>20262622069</v>
      </c>
      <c r="D15" s="168"/>
      <c r="E15" s="172"/>
      <c r="F15" s="163"/>
      <c r="G15" s="109" t="s">
        <v>334</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40000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513</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512</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456</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214</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343</v>
      </c>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512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 zoomScaleNormal="100" zoomScaleSheetLayoutView="100" workbookViewId="0">
      <selection activeCell="I99" sqref="I9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514</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457</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16624669</v>
      </c>
      <c r="I9" s="82">
        <f>I10+I17+I27+I38+I43</f>
        <v>79019449</v>
      </c>
    </row>
    <row r="10" spans="1:9" ht="12.75" customHeight="1" x14ac:dyDescent="0.2">
      <c r="A10" s="194" t="s">
        <v>5</v>
      </c>
      <c r="B10" s="194"/>
      <c r="C10" s="194"/>
      <c r="D10" s="194"/>
      <c r="E10" s="194"/>
      <c r="F10" s="194"/>
      <c r="G10" s="12">
        <v>3</v>
      </c>
      <c r="H10" s="82">
        <f>H11+H12+H13+H14+H15+H16</f>
        <v>4760</v>
      </c>
      <c r="I10" s="82">
        <f>I11+I12+I13+I14+I15+I16</f>
        <v>6143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4760</v>
      </c>
      <c r="I12" s="18">
        <v>4793</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1350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5963255</v>
      </c>
      <c r="I17" s="82">
        <f>I18+I19+I20+I21+I22+I23+I24+I25+I26</f>
        <v>5842353</v>
      </c>
    </row>
    <row r="18" spans="1:9" ht="12.75" customHeight="1" x14ac:dyDescent="0.2">
      <c r="A18" s="190" t="s">
        <v>13</v>
      </c>
      <c r="B18" s="190"/>
      <c r="C18" s="190"/>
      <c r="D18" s="190"/>
      <c r="E18" s="190"/>
      <c r="F18" s="190"/>
      <c r="G18" s="11">
        <v>11</v>
      </c>
      <c r="H18" s="18">
        <v>962897</v>
      </c>
      <c r="I18" s="18">
        <v>962897</v>
      </c>
    </row>
    <row r="19" spans="1:9" ht="12.75" customHeight="1" x14ac:dyDescent="0.2">
      <c r="A19" s="190" t="s">
        <v>14</v>
      </c>
      <c r="B19" s="190"/>
      <c r="C19" s="190"/>
      <c r="D19" s="190"/>
      <c r="E19" s="190"/>
      <c r="F19" s="190"/>
      <c r="G19" s="11">
        <v>12</v>
      </c>
      <c r="H19" s="18">
        <v>1271623</v>
      </c>
      <c r="I19" s="18">
        <v>1225312</v>
      </c>
    </row>
    <row r="20" spans="1:9" ht="12.75" customHeight="1" x14ac:dyDescent="0.2">
      <c r="A20" s="190" t="s">
        <v>15</v>
      </c>
      <c r="B20" s="190"/>
      <c r="C20" s="190"/>
      <c r="D20" s="190"/>
      <c r="E20" s="190"/>
      <c r="F20" s="190"/>
      <c r="G20" s="11">
        <v>13</v>
      </c>
      <c r="H20" s="18">
        <v>353200</v>
      </c>
      <c r="I20" s="18">
        <v>317467</v>
      </c>
    </row>
    <row r="21" spans="1:9" ht="12.75" customHeight="1" x14ac:dyDescent="0.2">
      <c r="A21" s="190" t="s">
        <v>16</v>
      </c>
      <c r="B21" s="190"/>
      <c r="C21" s="190"/>
      <c r="D21" s="190"/>
      <c r="E21" s="190"/>
      <c r="F21" s="190"/>
      <c r="G21" s="11">
        <v>14</v>
      </c>
      <c r="H21" s="18">
        <v>529229</v>
      </c>
      <c r="I21" s="18">
        <v>521866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42304</v>
      </c>
      <c r="I24" s="18">
        <v>46254</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2804002</v>
      </c>
      <c r="I26" s="18">
        <v>2768557</v>
      </c>
    </row>
    <row r="27" spans="1:9" ht="12.75" customHeight="1" x14ac:dyDescent="0.2">
      <c r="A27" s="194" t="s">
        <v>22</v>
      </c>
      <c r="B27" s="194"/>
      <c r="C27" s="194"/>
      <c r="D27" s="194"/>
      <c r="E27" s="194"/>
      <c r="F27" s="194"/>
      <c r="G27" s="12">
        <v>20</v>
      </c>
      <c r="H27" s="82">
        <f>SUM(H28:H37)</f>
        <v>10537860</v>
      </c>
      <c r="I27" s="82">
        <f>SUM(I28:I37)</f>
        <v>73052160</v>
      </c>
    </row>
    <row r="28" spans="1:9" ht="12.75" customHeight="1" x14ac:dyDescent="0.2">
      <c r="A28" s="190" t="s">
        <v>23</v>
      </c>
      <c r="B28" s="190"/>
      <c r="C28" s="190"/>
      <c r="D28" s="190"/>
      <c r="E28" s="190"/>
      <c r="F28" s="190"/>
      <c r="G28" s="11">
        <v>21</v>
      </c>
      <c r="H28" s="18">
        <v>10537303</v>
      </c>
      <c r="I28" s="18">
        <v>73051603</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557</v>
      </c>
      <c r="I37" s="18">
        <v>557</v>
      </c>
    </row>
    <row r="38" spans="1:9" ht="12.75" customHeight="1" x14ac:dyDescent="0.2">
      <c r="A38" s="194" t="s">
        <v>33</v>
      </c>
      <c r="B38" s="194"/>
      <c r="C38" s="194"/>
      <c r="D38" s="194"/>
      <c r="E38" s="194"/>
      <c r="F38" s="194"/>
      <c r="G38" s="12">
        <v>31</v>
      </c>
      <c r="H38" s="82">
        <f>H39+H40+H41+H42</f>
        <v>193</v>
      </c>
      <c r="I38" s="82">
        <f>I39+I40+I41+I42</f>
        <v>192</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193</v>
      </c>
      <c r="I42" s="18">
        <v>192</v>
      </c>
    </row>
    <row r="43" spans="1:9" ht="12.75" customHeight="1" x14ac:dyDescent="0.2">
      <c r="A43" s="190" t="s">
        <v>38</v>
      </c>
      <c r="B43" s="190"/>
      <c r="C43" s="190"/>
      <c r="D43" s="190"/>
      <c r="E43" s="190"/>
      <c r="F43" s="190"/>
      <c r="G43" s="11">
        <v>36</v>
      </c>
      <c r="H43" s="18">
        <v>118601</v>
      </c>
      <c r="I43" s="18">
        <v>118601</v>
      </c>
    </row>
    <row r="44" spans="1:9" ht="12.75" customHeight="1" x14ac:dyDescent="0.2">
      <c r="A44" s="192" t="s">
        <v>303</v>
      </c>
      <c r="B44" s="192"/>
      <c r="C44" s="192"/>
      <c r="D44" s="192"/>
      <c r="E44" s="192"/>
      <c r="F44" s="192"/>
      <c r="G44" s="12">
        <v>37</v>
      </c>
      <c r="H44" s="82">
        <f>H45+H53+H60+H70</f>
        <v>22580984</v>
      </c>
      <c r="I44" s="82">
        <f>I45+I53+I60+I70</f>
        <v>18224322</v>
      </c>
    </row>
    <row r="45" spans="1:9" ht="12.75" customHeight="1" x14ac:dyDescent="0.2">
      <c r="A45" s="194" t="s">
        <v>39</v>
      </c>
      <c r="B45" s="194"/>
      <c r="C45" s="194"/>
      <c r="D45" s="194"/>
      <c r="E45" s="194"/>
      <c r="F45" s="194"/>
      <c r="G45" s="12">
        <v>38</v>
      </c>
      <c r="H45" s="82">
        <f>SUM(H46:H52)</f>
        <v>4581521</v>
      </c>
      <c r="I45" s="82">
        <f>SUM(I46:I52)</f>
        <v>6048353</v>
      </c>
    </row>
    <row r="46" spans="1:9" ht="12.75" customHeight="1" x14ac:dyDescent="0.2">
      <c r="A46" s="190" t="s">
        <v>40</v>
      </c>
      <c r="B46" s="190"/>
      <c r="C46" s="190"/>
      <c r="D46" s="190"/>
      <c r="E46" s="190"/>
      <c r="F46" s="190"/>
      <c r="G46" s="11">
        <v>39</v>
      </c>
      <c r="H46" s="18">
        <v>3588306</v>
      </c>
      <c r="I46" s="18">
        <v>4792143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762045</v>
      </c>
      <c r="I48" s="18">
        <v>1022591</v>
      </c>
    </row>
    <row r="49" spans="1:9" ht="12.75" customHeight="1" x14ac:dyDescent="0.2">
      <c r="A49" s="190" t="s">
        <v>43</v>
      </c>
      <c r="B49" s="190"/>
      <c r="C49" s="190"/>
      <c r="D49" s="190"/>
      <c r="E49" s="190"/>
      <c r="F49" s="190"/>
      <c r="G49" s="11">
        <v>42</v>
      </c>
      <c r="H49" s="18">
        <v>46780</v>
      </c>
      <c r="I49" s="18">
        <v>49229</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184390</v>
      </c>
      <c r="I51" s="18">
        <v>184390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3877716</v>
      </c>
      <c r="I53" s="82">
        <f>SUM(I54:I59)</f>
        <v>4588838</v>
      </c>
    </row>
    <row r="54" spans="1:9" ht="12.75" customHeight="1" x14ac:dyDescent="0.2">
      <c r="A54" s="190" t="s">
        <v>48</v>
      </c>
      <c r="B54" s="190"/>
      <c r="C54" s="190"/>
      <c r="D54" s="190"/>
      <c r="E54" s="190"/>
      <c r="F54" s="190"/>
      <c r="G54" s="11">
        <v>47</v>
      </c>
      <c r="H54" s="18">
        <v>845807</v>
      </c>
      <c r="I54" s="18">
        <v>953587</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2961181</v>
      </c>
      <c r="I56" s="18">
        <v>3302600</v>
      </c>
    </row>
    <row r="57" spans="1:9" ht="12.75" customHeight="1" x14ac:dyDescent="0.2">
      <c r="A57" s="190" t="s">
        <v>51</v>
      </c>
      <c r="B57" s="190"/>
      <c r="C57" s="190"/>
      <c r="D57" s="190"/>
      <c r="E57" s="190"/>
      <c r="F57" s="190"/>
      <c r="G57" s="11">
        <v>50</v>
      </c>
      <c r="H57" s="18">
        <v>451</v>
      </c>
      <c r="I57" s="18">
        <v>238</v>
      </c>
    </row>
    <row r="58" spans="1:9" ht="12.75" customHeight="1" x14ac:dyDescent="0.2">
      <c r="A58" s="190" t="s">
        <v>52</v>
      </c>
      <c r="B58" s="190"/>
      <c r="C58" s="190"/>
      <c r="D58" s="190"/>
      <c r="E58" s="190"/>
      <c r="F58" s="190"/>
      <c r="G58" s="11">
        <v>51</v>
      </c>
      <c r="H58" s="18">
        <v>22961</v>
      </c>
      <c r="I58" s="18">
        <v>29746</v>
      </c>
    </row>
    <row r="59" spans="1:9" ht="12.75" customHeight="1" x14ac:dyDescent="0.2">
      <c r="A59" s="190" t="s">
        <v>53</v>
      </c>
      <c r="B59" s="190"/>
      <c r="C59" s="190"/>
      <c r="D59" s="190"/>
      <c r="E59" s="190"/>
      <c r="F59" s="190"/>
      <c r="G59" s="11">
        <v>52</v>
      </c>
      <c r="H59" s="18">
        <v>47316</v>
      </c>
      <c r="I59" s="18">
        <v>302667</v>
      </c>
    </row>
    <row r="60" spans="1:9" ht="12.75" customHeight="1" x14ac:dyDescent="0.2">
      <c r="A60" s="194" t="s">
        <v>54</v>
      </c>
      <c r="B60" s="194"/>
      <c r="C60" s="194"/>
      <c r="D60" s="194"/>
      <c r="E60" s="194"/>
      <c r="F60" s="194"/>
      <c r="G60" s="12">
        <v>53</v>
      </c>
      <c r="H60" s="82">
        <f>SUM(H61:H69)</f>
        <v>56420.999999999985</v>
      </c>
      <c r="I60" s="82">
        <f>SUM(I61:I69)</f>
        <v>62840.999999999985</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38366.999999999985</v>
      </c>
      <c r="I67" s="18">
        <v>38366.999999999985</v>
      </c>
    </row>
    <row r="68" spans="1:9" ht="12.75" customHeight="1" x14ac:dyDescent="0.2">
      <c r="A68" s="190" t="s">
        <v>30</v>
      </c>
      <c r="B68" s="190"/>
      <c r="C68" s="190"/>
      <c r="D68" s="190"/>
      <c r="E68" s="190"/>
      <c r="F68" s="190"/>
      <c r="G68" s="11">
        <v>61</v>
      </c>
      <c r="H68" s="18">
        <v>18054</v>
      </c>
      <c r="I68" s="18">
        <v>24474</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14065326</v>
      </c>
      <c r="I70" s="18">
        <v>7524290</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39205653</v>
      </c>
      <c r="I72" s="82">
        <f>I8+I9+I44+I71</f>
        <v>97243771</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36139075</v>
      </c>
      <c r="I75" s="83">
        <f>I76+I77+I78+I84+I85+I91+I94+I97</f>
        <v>94106037</v>
      </c>
    </row>
    <row r="76" spans="1:9" ht="12.75" customHeight="1" x14ac:dyDescent="0.2">
      <c r="A76" s="190" t="s">
        <v>61</v>
      </c>
      <c r="B76" s="190"/>
      <c r="C76" s="190"/>
      <c r="D76" s="190"/>
      <c r="E76" s="190"/>
      <c r="F76" s="190"/>
      <c r="G76" s="11">
        <v>68</v>
      </c>
      <c r="H76" s="18">
        <v>13657177</v>
      </c>
      <c r="I76" s="18">
        <v>21262194</v>
      </c>
    </row>
    <row r="77" spans="1:9" ht="12.75" customHeight="1" x14ac:dyDescent="0.2">
      <c r="A77" s="190" t="s">
        <v>62</v>
      </c>
      <c r="B77" s="190"/>
      <c r="C77" s="190"/>
      <c r="D77" s="190"/>
      <c r="E77" s="190"/>
      <c r="F77" s="190"/>
      <c r="G77" s="11">
        <v>69</v>
      </c>
      <c r="H77" s="18">
        <v>0</v>
      </c>
      <c r="I77" s="18">
        <v>54909283</v>
      </c>
    </row>
    <row r="78" spans="1:9" ht="12.75" customHeight="1" x14ac:dyDescent="0.2">
      <c r="A78" s="194" t="s">
        <v>63</v>
      </c>
      <c r="B78" s="194"/>
      <c r="C78" s="194"/>
      <c r="D78" s="194"/>
      <c r="E78" s="194"/>
      <c r="F78" s="194"/>
      <c r="G78" s="12">
        <v>70</v>
      </c>
      <c r="H78" s="83">
        <f>SUM(H79:H83)</f>
        <v>3131511</v>
      </c>
      <c r="I78" s="83">
        <f>SUM(I79:I83)</f>
        <v>3131512</v>
      </c>
    </row>
    <row r="79" spans="1:9" ht="12.75" customHeight="1" x14ac:dyDescent="0.2">
      <c r="A79" s="190" t="s">
        <v>64</v>
      </c>
      <c r="B79" s="190"/>
      <c r="C79" s="190"/>
      <c r="D79" s="190"/>
      <c r="E79" s="190"/>
      <c r="F79" s="190"/>
      <c r="G79" s="11">
        <v>71</v>
      </c>
      <c r="H79" s="18">
        <v>682859</v>
      </c>
      <c r="I79" s="18">
        <v>682859</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2448652</v>
      </c>
      <c r="I83" s="18">
        <v>2448653</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10733312</v>
      </c>
      <c r="I91" s="82">
        <f>I92-I93</f>
        <v>14308286</v>
      </c>
    </row>
    <row r="92" spans="1:9" ht="12.75" customHeight="1" x14ac:dyDescent="0.2">
      <c r="A92" s="190" t="s">
        <v>72</v>
      </c>
      <c r="B92" s="190"/>
      <c r="C92" s="190"/>
      <c r="D92" s="190"/>
      <c r="E92" s="190"/>
      <c r="F92" s="190"/>
      <c r="G92" s="11">
        <v>84</v>
      </c>
      <c r="H92" s="18">
        <v>10733312</v>
      </c>
      <c r="I92" s="18">
        <v>14308286</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8617075</v>
      </c>
      <c r="I94" s="82">
        <f>I95-I96</f>
        <v>494762</v>
      </c>
    </row>
    <row r="95" spans="1:9" ht="12.75" customHeight="1" x14ac:dyDescent="0.2">
      <c r="A95" s="190" t="s">
        <v>74</v>
      </c>
      <c r="B95" s="190"/>
      <c r="C95" s="190"/>
      <c r="D95" s="190"/>
      <c r="E95" s="190"/>
      <c r="F95" s="190"/>
      <c r="G95" s="11">
        <v>87</v>
      </c>
      <c r="H95" s="18">
        <v>8617075</v>
      </c>
      <c r="I95" s="18">
        <v>494762</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435210</v>
      </c>
      <c r="I98" s="82">
        <f>SUM(I99:I104)</f>
        <v>435210</v>
      </c>
    </row>
    <row r="99" spans="1:9" ht="12.75" customHeight="1" x14ac:dyDescent="0.2">
      <c r="A99" s="190" t="s">
        <v>77</v>
      </c>
      <c r="B99" s="190"/>
      <c r="C99" s="190"/>
      <c r="D99" s="190"/>
      <c r="E99" s="190"/>
      <c r="F99" s="190"/>
      <c r="G99" s="11">
        <v>91</v>
      </c>
      <c r="H99" s="18">
        <v>435210</v>
      </c>
      <c r="I99" s="18">
        <v>435210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34077</v>
      </c>
      <c r="I105" s="82">
        <f>SUM(I106:I116)</f>
        <v>64349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34077</v>
      </c>
      <c r="I110" s="18">
        <v>64349</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2597291</v>
      </c>
      <c r="I117" s="82">
        <f>SUM(I118:I131)</f>
        <v>2638175</v>
      </c>
    </row>
    <row r="118" spans="1:9" ht="12.75" customHeight="1" x14ac:dyDescent="0.2">
      <c r="A118" s="190" t="s">
        <v>83</v>
      </c>
      <c r="B118" s="190"/>
      <c r="C118" s="190"/>
      <c r="D118" s="190"/>
      <c r="E118" s="190"/>
      <c r="F118" s="190"/>
      <c r="G118" s="11">
        <v>110</v>
      </c>
      <c r="H118" s="18">
        <v>120622</v>
      </c>
      <c r="I118" s="18">
        <v>171004</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17776</v>
      </c>
      <c r="I122" s="18">
        <v>26201</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331</v>
      </c>
      <c r="I124" s="18">
        <v>5995</v>
      </c>
    </row>
    <row r="125" spans="1:9" ht="12.75" customHeight="1" x14ac:dyDescent="0.2">
      <c r="A125" s="190" t="s">
        <v>90</v>
      </c>
      <c r="B125" s="190"/>
      <c r="C125" s="190"/>
      <c r="D125" s="190"/>
      <c r="E125" s="190"/>
      <c r="F125" s="190"/>
      <c r="G125" s="11">
        <v>117</v>
      </c>
      <c r="H125" s="18">
        <v>1720047</v>
      </c>
      <c r="I125" s="18">
        <v>1346427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292236</v>
      </c>
      <c r="I127" s="18">
        <v>294529</v>
      </c>
    </row>
    <row r="128" spans="1:9" x14ac:dyDescent="0.2">
      <c r="A128" s="190" t="s">
        <v>95</v>
      </c>
      <c r="B128" s="190"/>
      <c r="C128" s="190"/>
      <c r="D128" s="190"/>
      <c r="E128" s="190"/>
      <c r="F128" s="190"/>
      <c r="G128" s="11">
        <v>120</v>
      </c>
      <c r="H128" s="18">
        <v>396578</v>
      </c>
      <c r="I128" s="18">
        <v>699835</v>
      </c>
    </row>
    <row r="129" spans="1:9" x14ac:dyDescent="0.2">
      <c r="A129" s="190" t="s">
        <v>96</v>
      </c>
      <c r="B129" s="190"/>
      <c r="C129" s="190"/>
      <c r="D129" s="190"/>
      <c r="E129" s="190"/>
      <c r="F129" s="190"/>
      <c r="G129" s="11">
        <v>121</v>
      </c>
      <c r="H129" s="18">
        <v>28608</v>
      </c>
      <c r="I129" s="18">
        <v>27746</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21093</v>
      </c>
      <c r="I131" s="18">
        <v>66438</v>
      </c>
    </row>
    <row r="132" spans="1:9" ht="22.15" customHeight="1" x14ac:dyDescent="0.2">
      <c r="A132" s="191" t="s">
        <v>99</v>
      </c>
      <c r="B132" s="191"/>
      <c r="C132" s="191"/>
      <c r="D132" s="191"/>
      <c r="E132" s="191"/>
      <c r="F132" s="191"/>
      <c r="G132" s="11">
        <v>124</v>
      </c>
      <c r="H132" s="18">
        <v>0</v>
      </c>
      <c r="I132" s="18">
        <v>0</v>
      </c>
    </row>
    <row r="133" spans="1:9" ht="12.75" customHeight="1" x14ac:dyDescent="0.2">
      <c r="A133" s="192" t="s">
        <v>358</v>
      </c>
      <c r="B133" s="192"/>
      <c r="C133" s="192"/>
      <c r="D133" s="192"/>
      <c r="E133" s="192"/>
      <c r="F133" s="192"/>
      <c r="G133" s="12">
        <v>125</v>
      </c>
      <c r="H133" s="82">
        <f>H75+H98+H105+H117+H132</f>
        <v>39205653</v>
      </c>
      <c r="I133" s="82">
        <f>I75+I98+I105+I117+I132</f>
        <v>97243771</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J37" sqref="J3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515</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458</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6830909</v>
      </c>
      <c r="I8" s="48">
        <f>SUM(I9:I13)</f>
        <v>6830909</v>
      </c>
      <c r="J8" s="48">
        <f>SUM(J9:J13)</f>
        <v>6833064</v>
      </c>
      <c r="K8" s="48">
        <f>SUM(K9:K13)</f>
        <v>6833064</v>
      </c>
    </row>
    <row r="9" spans="1:11" ht="12.75" customHeight="1" x14ac:dyDescent="0.2">
      <c r="A9" s="190" t="s">
        <v>115</v>
      </c>
      <c r="B9" s="190"/>
      <c r="C9" s="190"/>
      <c r="D9" s="190"/>
      <c r="E9" s="190"/>
      <c r="F9" s="190"/>
      <c r="G9" s="11">
        <v>2</v>
      </c>
      <c r="H9" s="49">
        <v>1661069</v>
      </c>
      <c r="I9" s="49">
        <v>1661069</v>
      </c>
      <c r="J9" s="49">
        <v>1615624</v>
      </c>
      <c r="K9" s="49">
        <v>1615624</v>
      </c>
    </row>
    <row r="10" spans="1:11" ht="12.75" customHeight="1" x14ac:dyDescent="0.2">
      <c r="A10" s="190" t="s">
        <v>116</v>
      </c>
      <c r="B10" s="190"/>
      <c r="C10" s="190"/>
      <c r="D10" s="190"/>
      <c r="E10" s="190"/>
      <c r="F10" s="190"/>
      <c r="G10" s="11">
        <v>3</v>
      </c>
      <c r="H10" s="49">
        <v>5109522</v>
      </c>
      <c r="I10" s="49">
        <v>5109522</v>
      </c>
      <c r="J10" s="49">
        <v>5205040</v>
      </c>
      <c r="K10" s="49">
        <v>5205040</v>
      </c>
    </row>
    <row r="11" spans="1:11" ht="12.75" customHeight="1" x14ac:dyDescent="0.2">
      <c r="A11" s="190" t="s">
        <v>117</v>
      </c>
      <c r="B11" s="190"/>
      <c r="C11" s="190"/>
      <c r="D11" s="190"/>
      <c r="E11" s="190"/>
      <c r="F11" s="190"/>
      <c r="G11" s="11">
        <v>4</v>
      </c>
      <c r="H11" s="49">
        <v>668</v>
      </c>
      <c r="I11" s="49">
        <v>668</v>
      </c>
      <c r="J11" s="49">
        <v>1940</v>
      </c>
      <c r="K11" s="49">
        <v>1940</v>
      </c>
    </row>
    <row r="12" spans="1:11" ht="12.75" customHeight="1" x14ac:dyDescent="0.2">
      <c r="A12" s="190" t="s">
        <v>118</v>
      </c>
      <c r="B12" s="190"/>
      <c r="C12" s="190"/>
      <c r="D12" s="190"/>
      <c r="E12" s="190"/>
      <c r="F12" s="190"/>
      <c r="G12" s="11">
        <v>5</v>
      </c>
      <c r="H12" s="49">
        <v>17340</v>
      </c>
      <c r="I12" s="49">
        <v>17340</v>
      </c>
      <c r="J12" s="49">
        <v>0</v>
      </c>
      <c r="K12" s="49">
        <v>0</v>
      </c>
    </row>
    <row r="13" spans="1:11" ht="12.75" customHeight="1" x14ac:dyDescent="0.2">
      <c r="A13" s="190" t="s">
        <v>119</v>
      </c>
      <c r="B13" s="190"/>
      <c r="C13" s="190"/>
      <c r="D13" s="190"/>
      <c r="E13" s="190"/>
      <c r="F13" s="190"/>
      <c r="G13" s="11">
        <v>6</v>
      </c>
      <c r="H13" s="49">
        <v>42310</v>
      </c>
      <c r="I13" s="49">
        <v>42310</v>
      </c>
      <c r="J13" s="49">
        <v>10460</v>
      </c>
      <c r="K13" s="49">
        <v>10460</v>
      </c>
    </row>
    <row r="14" spans="1:11" ht="12.75" customHeight="1" x14ac:dyDescent="0.2">
      <c r="A14" s="221" t="s">
        <v>360</v>
      </c>
      <c r="B14" s="221"/>
      <c r="C14" s="221"/>
      <c r="D14" s="221"/>
      <c r="E14" s="221"/>
      <c r="F14" s="221"/>
      <c r="G14" s="12">
        <v>7</v>
      </c>
      <c r="H14" s="48">
        <f>H15+H16+H20+H24+H25+H26+H29+H36</f>
        <v>6637844</v>
      </c>
      <c r="I14" s="48">
        <f>I15+I16+I20+I24+I25+I26+I29+I36</f>
        <v>6637844</v>
      </c>
      <c r="J14" s="48">
        <f>J15+J16+J20+J24+J25+J26+J29+J36</f>
        <v>6294363</v>
      </c>
      <c r="K14" s="48">
        <f>K15+K16+K20+K24+K25+K26+K29+K36</f>
        <v>6294363</v>
      </c>
    </row>
    <row r="15" spans="1:11" ht="12.75" customHeight="1" x14ac:dyDescent="0.2">
      <c r="A15" s="190" t="s">
        <v>104</v>
      </c>
      <c r="B15" s="190"/>
      <c r="C15" s="190"/>
      <c r="D15" s="190"/>
      <c r="E15" s="190"/>
      <c r="F15" s="190"/>
      <c r="G15" s="11">
        <v>8</v>
      </c>
      <c r="H15" s="49">
        <v>-66384</v>
      </c>
      <c r="I15" s="49">
        <v>-66384</v>
      </c>
      <c r="J15" s="49">
        <v>-281549</v>
      </c>
      <c r="K15" s="49">
        <v>-281549</v>
      </c>
    </row>
    <row r="16" spans="1:11" ht="12.75" customHeight="1" x14ac:dyDescent="0.2">
      <c r="A16" s="194" t="s">
        <v>440</v>
      </c>
      <c r="B16" s="194"/>
      <c r="C16" s="194"/>
      <c r="D16" s="194"/>
      <c r="E16" s="194"/>
      <c r="F16" s="194"/>
      <c r="G16" s="12">
        <v>9</v>
      </c>
      <c r="H16" s="48">
        <f>SUM(H17:H19)</f>
        <v>4989525</v>
      </c>
      <c r="I16" s="48">
        <f>SUM(I17:I19)</f>
        <v>4989525</v>
      </c>
      <c r="J16" s="48">
        <f>SUM(J17:J19)</f>
        <v>4788111</v>
      </c>
      <c r="K16" s="48">
        <f>SUM(K17:K19)</f>
        <v>4788111</v>
      </c>
    </row>
    <row r="17" spans="1:11" ht="12.75" customHeight="1" x14ac:dyDescent="0.2">
      <c r="A17" s="224" t="s">
        <v>120</v>
      </c>
      <c r="B17" s="224"/>
      <c r="C17" s="224"/>
      <c r="D17" s="224"/>
      <c r="E17" s="224"/>
      <c r="F17" s="224"/>
      <c r="G17" s="11">
        <v>10</v>
      </c>
      <c r="H17" s="49">
        <v>4359666</v>
      </c>
      <c r="I17" s="49">
        <v>4359666</v>
      </c>
      <c r="J17" s="49">
        <v>4145627</v>
      </c>
      <c r="K17" s="49">
        <v>4145627</v>
      </c>
    </row>
    <row r="18" spans="1:11" ht="12.75" customHeight="1" x14ac:dyDescent="0.2">
      <c r="A18" s="224" t="s">
        <v>121</v>
      </c>
      <c r="B18" s="224"/>
      <c r="C18" s="224"/>
      <c r="D18" s="224"/>
      <c r="E18" s="224"/>
      <c r="F18" s="224"/>
      <c r="G18" s="11">
        <v>11</v>
      </c>
      <c r="H18" s="49">
        <v>174007</v>
      </c>
      <c r="I18" s="49">
        <v>174007</v>
      </c>
      <c r="J18" s="49">
        <v>177211</v>
      </c>
      <c r="K18" s="49">
        <v>177211</v>
      </c>
    </row>
    <row r="19" spans="1:11" ht="12.75" customHeight="1" x14ac:dyDescent="0.2">
      <c r="A19" s="224" t="s">
        <v>122</v>
      </c>
      <c r="B19" s="224"/>
      <c r="C19" s="224"/>
      <c r="D19" s="224"/>
      <c r="E19" s="224"/>
      <c r="F19" s="224"/>
      <c r="G19" s="11">
        <v>12</v>
      </c>
      <c r="H19" s="49">
        <v>455852</v>
      </c>
      <c r="I19" s="49">
        <v>455852</v>
      </c>
      <c r="J19" s="49">
        <v>465273</v>
      </c>
      <c r="K19" s="49">
        <v>465273</v>
      </c>
    </row>
    <row r="20" spans="1:11" ht="12.75" customHeight="1" x14ac:dyDescent="0.2">
      <c r="A20" s="194" t="s">
        <v>441</v>
      </c>
      <c r="B20" s="194"/>
      <c r="C20" s="194"/>
      <c r="D20" s="194"/>
      <c r="E20" s="194"/>
      <c r="F20" s="194"/>
      <c r="G20" s="12">
        <v>13</v>
      </c>
      <c r="H20" s="48">
        <f>SUM(H21:H23)</f>
        <v>1192575</v>
      </c>
      <c r="I20" s="48">
        <f>SUM(I21:I23)</f>
        <v>1192575</v>
      </c>
      <c r="J20" s="48">
        <f>SUM(J21:J23)</f>
        <v>1275465</v>
      </c>
      <c r="K20" s="48">
        <f>SUM(K21:K23)</f>
        <v>1275465</v>
      </c>
    </row>
    <row r="21" spans="1:11" ht="12.75" customHeight="1" x14ac:dyDescent="0.2">
      <c r="A21" s="224" t="s">
        <v>105</v>
      </c>
      <c r="B21" s="224"/>
      <c r="C21" s="224"/>
      <c r="D21" s="224"/>
      <c r="E21" s="224"/>
      <c r="F21" s="224"/>
      <c r="G21" s="11">
        <v>14</v>
      </c>
      <c r="H21" s="49">
        <v>734758</v>
      </c>
      <c r="I21" s="49">
        <v>734758</v>
      </c>
      <c r="J21" s="49">
        <v>790619</v>
      </c>
      <c r="K21" s="49">
        <v>790619</v>
      </c>
    </row>
    <row r="22" spans="1:11" ht="12.75" customHeight="1" x14ac:dyDescent="0.2">
      <c r="A22" s="224" t="s">
        <v>106</v>
      </c>
      <c r="B22" s="224"/>
      <c r="C22" s="224"/>
      <c r="D22" s="224"/>
      <c r="E22" s="224"/>
      <c r="F22" s="224"/>
      <c r="G22" s="11">
        <v>15</v>
      </c>
      <c r="H22" s="49">
        <v>295029</v>
      </c>
      <c r="I22" s="49">
        <v>295029</v>
      </c>
      <c r="J22" s="49">
        <v>311404</v>
      </c>
      <c r="K22" s="49">
        <v>311404</v>
      </c>
    </row>
    <row r="23" spans="1:11" ht="12.75" customHeight="1" x14ac:dyDescent="0.2">
      <c r="A23" s="224" t="s">
        <v>107</v>
      </c>
      <c r="B23" s="224"/>
      <c r="C23" s="224"/>
      <c r="D23" s="224"/>
      <c r="E23" s="224"/>
      <c r="F23" s="224"/>
      <c r="G23" s="11">
        <v>16</v>
      </c>
      <c r="H23" s="49">
        <v>162788</v>
      </c>
      <c r="I23" s="49">
        <v>162788</v>
      </c>
      <c r="J23" s="49">
        <v>173442</v>
      </c>
      <c r="K23" s="49">
        <v>173442</v>
      </c>
    </row>
    <row r="24" spans="1:11" ht="12.75" customHeight="1" x14ac:dyDescent="0.2">
      <c r="A24" s="190" t="s">
        <v>108</v>
      </c>
      <c r="B24" s="190"/>
      <c r="C24" s="190"/>
      <c r="D24" s="190"/>
      <c r="E24" s="190"/>
      <c r="F24" s="190"/>
      <c r="G24" s="11">
        <v>17</v>
      </c>
      <c r="H24" s="49">
        <v>263331</v>
      </c>
      <c r="I24" s="49">
        <v>263331</v>
      </c>
      <c r="J24" s="49">
        <v>192995</v>
      </c>
      <c r="K24" s="49">
        <v>192995</v>
      </c>
    </row>
    <row r="25" spans="1:11" ht="12.75" customHeight="1" x14ac:dyDescent="0.2">
      <c r="A25" s="190" t="s">
        <v>109</v>
      </c>
      <c r="B25" s="190"/>
      <c r="C25" s="190"/>
      <c r="D25" s="190"/>
      <c r="E25" s="190"/>
      <c r="F25" s="190"/>
      <c r="G25" s="11">
        <v>18</v>
      </c>
      <c r="H25" s="49">
        <v>250454</v>
      </c>
      <c r="I25" s="49">
        <v>250454</v>
      </c>
      <c r="J25" s="49">
        <v>290579</v>
      </c>
      <c r="K25" s="49">
        <v>290579</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8343</v>
      </c>
      <c r="I36" s="49">
        <v>8343</v>
      </c>
      <c r="J36" s="49">
        <v>28762</v>
      </c>
      <c r="K36" s="49">
        <v>28762</v>
      </c>
    </row>
    <row r="37" spans="1:11" ht="12.75" customHeight="1" x14ac:dyDescent="0.2">
      <c r="A37" s="221" t="s">
        <v>361</v>
      </c>
      <c r="B37" s="221"/>
      <c r="C37" s="221"/>
      <c r="D37" s="221"/>
      <c r="E37" s="221"/>
      <c r="F37" s="221"/>
      <c r="G37" s="12">
        <v>30</v>
      </c>
      <c r="H37" s="48">
        <f>SUM(H38:H47)</f>
        <v>55473</v>
      </c>
      <c r="I37" s="48">
        <f>SUM(I38:I47)</f>
        <v>55473</v>
      </c>
      <c r="J37" s="48">
        <f>SUM(J38:J47)</f>
        <v>66287</v>
      </c>
      <c r="K37" s="48">
        <f>SUM(K38:K47)</f>
        <v>66287</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54937</v>
      </c>
      <c r="I44" s="49">
        <v>54937</v>
      </c>
      <c r="J44" s="49">
        <v>66287</v>
      </c>
      <c r="K44" s="49">
        <v>66287</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536</v>
      </c>
      <c r="I47" s="49">
        <v>536</v>
      </c>
      <c r="J47" s="49">
        <v>0</v>
      </c>
      <c r="K47" s="49">
        <v>0</v>
      </c>
    </row>
    <row r="48" spans="1:11" ht="12.75" customHeight="1" x14ac:dyDescent="0.2">
      <c r="A48" s="221" t="s">
        <v>362</v>
      </c>
      <c r="B48" s="221"/>
      <c r="C48" s="221"/>
      <c r="D48" s="221"/>
      <c r="E48" s="221"/>
      <c r="F48" s="221"/>
      <c r="G48" s="12">
        <v>41</v>
      </c>
      <c r="H48" s="48">
        <f>SUM(H49:H55)</f>
        <v>485</v>
      </c>
      <c r="I48" s="48">
        <f>SUM(I49:I55)</f>
        <v>485</v>
      </c>
      <c r="J48" s="48">
        <f>SUM(J49:J55)</f>
        <v>1620</v>
      </c>
      <c r="K48" s="48">
        <f>SUM(K49:K55)</f>
        <v>1620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485</v>
      </c>
      <c r="I51" s="49">
        <v>485</v>
      </c>
      <c r="J51" s="49">
        <v>1620</v>
      </c>
      <c r="K51" s="49">
        <v>1620</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6886382</v>
      </c>
      <c r="I60" s="48">
        <f t="shared" ref="I60:K60" si="0">I8+I37+I56+I57</f>
        <v>6886382</v>
      </c>
      <c r="J60" s="48">
        <f t="shared" si="0"/>
        <v>6899351</v>
      </c>
      <c r="K60" s="48">
        <f t="shared" si="0"/>
        <v>6899351</v>
      </c>
    </row>
    <row r="61" spans="1:11" ht="12.75" customHeight="1" x14ac:dyDescent="0.2">
      <c r="A61" s="221" t="s">
        <v>364</v>
      </c>
      <c r="B61" s="221"/>
      <c r="C61" s="221"/>
      <c r="D61" s="221"/>
      <c r="E61" s="221"/>
      <c r="F61" s="221"/>
      <c r="G61" s="12">
        <v>54</v>
      </c>
      <c r="H61" s="48">
        <f>H14+H48+H58+H59</f>
        <v>6638329</v>
      </c>
      <c r="I61" s="48">
        <f t="shared" ref="I61:K61" si="1">I14+I48+I58+I59</f>
        <v>6638329</v>
      </c>
      <c r="J61" s="48">
        <f t="shared" si="1"/>
        <v>6295983</v>
      </c>
      <c r="K61" s="48">
        <f t="shared" si="1"/>
        <v>6295983</v>
      </c>
    </row>
    <row r="62" spans="1:11" ht="12.75" customHeight="1" x14ac:dyDescent="0.2">
      <c r="A62" s="221" t="s">
        <v>365</v>
      </c>
      <c r="B62" s="221"/>
      <c r="C62" s="221"/>
      <c r="D62" s="221"/>
      <c r="E62" s="221"/>
      <c r="F62" s="221"/>
      <c r="G62" s="12">
        <v>55</v>
      </c>
      <c r="H62" s="48">
        <f>H60-H61</f>
        <v>248053</v>
      </c>
      <c r="I62" s="48">
        <f t="shared" ref="I62:K62" si="2">I60-I61</f>
        <v>248053</v>
      </c>
      <c r="J62" s="48">
        <f t="shared" si="2"/>
        <v>603368</v>
      </c>
      <c r="K62" s="48">
        <f t="shared" si="2"/>
        <v>603368</v>
      </c>
    </row>
    <row r="63" spans="1:11" ht="12.75" customHeight="1" x14ac:dyDescent="0.2">
      <c r="A63" s="222" t="s">
        <v>366</v>
      </c>
      <c r="B63" s="222"/>
      <c r="C63" s="222"/>
      <c r="D63" s="222"/>
      <c r="E63" s="222"/>
      <c r="F63" s="222"/>
      <c r="G63" s="12">
        <v>56</v>
      </c>
      <c r="H63" s="48">
        <f>+IF((H60-H61)&gt;0,(H60-H61),0)</f>
        <v>248053</v>
      </c>
      <c r="I63" s="48">
        <f t="shared" ref="I63:K63" si="3">+IF((I60-I61)&gt;0,(I60-I61),0)</f>
        <v>248053</v>
      </c>
      <c r="J63" s="48">
        <f t="shared" si="3"/>
        <v>603368</v>
      </c>
      <c r="K63" s="48">
        <f t="shared" si="3"/>
        <v>603368</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44651</v>
      </c>
      <c r="I65" s="49">
        <v>44651</v>
      </c>
      <c r="J65" s="49">
        <v>108606</v>
      </c>
      <c r="K65" s="49">
        <v>108606</v>
      </c>
    </row>
    <row r="66" spans="1:11" ht="12.75" customHeight="1" x14ac:dyDescent="0.2">
      <c r="A66" s="221" t="s">
        <v>368</v>
      </c>
      <c r="B66" s="221"/>
      <c r="C66" s="221"/>
      <c r="D66" s="221"/>
      <c r="E66" s="221"/>
      <c r="F66" s="221"/>
      <c r="G66" s="12">
        <v>59</v>
      </c>
      <c r="H66" s="48">
        <f>H62-H65</f>
        <v>203402</v>
      </c>
      <c r="I66" s="48">
        <f t="shared" ref="I66:K66" si="5">I62-I65</f>
        <v>203402</v>
      </c>
      <c r="J66" s="48">
        <f t="shared" si="5"/>
        <v>494762</v>
      </c>
      <c r="K66" s="48">
        <f t="shared" si="5"/>
        <v>494762</v>
      </c>
    </row>
    <row r="67" spans="1:11" ht="12.75" customHeight="1" x14ac:dyDescent="0.2">
      <c r="A67" s="222" t="s">
        <v>369</v>
      </c>
      <c r="B67" s="222"/>
      <c r="C67" s="222"/>
      <c r="D67" s="222"/>
      <c r="E67" s="222"/>
      <c r="F67" s="222"/>
      <c r="G67" s="12">
        <v>60</v>
      </c>
      <c r="H67" s="48">
        <f>+IF((H62-H65)&gt;0,(H62-H65),0)</f>
        <v>203402</v>
      </c>
      <c r="I67" s="48">
        <f t="shared" ref="I67:K67" si="6">+IF((I62-I65)&gt;0,(I62-I65),0)</f>
        <v>203402</v>
      </c>
      <c r="J67" s="48">
        <f t="shared" si="6"/>
        <v>494762</v>
      </c>
      <c r="K67" s="48">
        <f t="shared" si="6"/>
        <v>494762</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203402</v>
      </c>
      <c r="I89" s="52">
        <v>203402</v>
      </c>
      <c r="J89" s="52">
        <v>494762</v>
      </c>
      <c r="K89" s="52">
        <v>494762</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203402</v>
      </c>
      <c r="I109" s="51">
        <f>I89+I108</f>
        <v>203402</v>
      </c>
      <c r="J109" s="51">
        <f t="shared" ref="J109:K109" si="12">J89+J108</f>
        <v>494762</v>
      </c>
      <c r="K109" s="51">
        <f t="shared" si="12"/>
        <v>494762</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85" zoomScaleNormal="100" zoomScaleSheetLayoutView="85"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516</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458</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248053</v>
      </c>
      <c r="I8" s="64">
        <v>603368</v>
      </c>
    </row>
    <row r="9" spans="1:9" ht="12.75" customHeight="1" x14ac:dyDescent="0.2">
      <c r="A9" s="245" t="s">
        <v>171</v>
      </c>
      <c r="B9" s="245"/>
      <c r="C9" s="245"/>
      <c r="D9" s="245"/>
      <c r="E9" s="245"/>
      <c r="F9" s="245"/>
      <c r="G9" s="65">
        <v>2</v>
      </c>
      <c r="H9" s="66">
        <f>H10+H11+H12+H13+H14+H15+H16+H17</f>
        <v>257843</v>
      </c>
      <c r="I9" s="66">
        <f>I10+I11+I12+I13+I14+I15+I16+I17</f>
        <v>194122</v>
      </c>
    </row>
    <row r="10" spans="1:9" ht="12.75" customHeight="1" x14ac:dyDescent="0.2">
      <c r="A10" s="224" t="s">
        <v>172</v>
      </c>
      <c r="B10" s="224"/>
      <c r="C10" s="224"/>
      <c r="D10" s="224"/>
      <c r="E10" s="224"/>
      <c r="F10" s="224"/>
      <c r="G10" s="63">
        <v>3</v>
      </c>
      <c r="H10" s="64">
        <v>263331</v>
      </c>
      <c r="I10" s="64">
        <v>192995</v>
      </c>
    </row>
    <row r="11" spans="1:9" ht="22.15" customHeight="1" x14ac:dyDescent="0.2">
      <c r="A11" s="224" t="s">
        <v>173</v>
      </c>
      <c r="B11" s="224"/>
      <c r="C11" s="224"/>
      <c r="D11" s="224"/>
      <c r="E11" s="224"/>
      <c r="F11" s="224"/>
      <c r="G11" s="63">
        <v>4</v>
      </c>
      <c r="H11" s="64">
        <v>-24029</v>
      </c>
      <c r="I11" s="64">
        <v>-493</v>
      </c>
    </row>
    <row r="12" spans="1:9" ht="23.45" customHeight="1" x14ac:dyDescent="0.2">
      <c r="A12" s="224" t="s">
        <v>174</v>
      </c>
      <c r="B12" s="224"/>
      <c r="C12" s="224"/>
      <c r="D12" s="224"/>
      <c r="E12" s="224"/>
      <c r="F12" s="224"/>
      <c r="G12" s="63">
        <v>5</v>
      </c>
      <c r="H12" s="64">
        <v>19528</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-17738</v>
      </c>
      <c r="I14" s="64">
        <v>1620</v>
      </c>
    </row>
    <row r="15" spans="1:9" ht="12.75" customHeight="1" x14ac:dyDescent="0.2">
      <c r="A15" s="224" t="s">
        <v>177</v>
      </c>
      <c r="B15" s="224"/>
      <c r="C15" s="224"/>
      <c r="D15" s="224"/>
      <c r="E15" s="224"/>
      <c r="F15" s="224"/>
      <c r="G15" s="63">
        <v>8</v>
      </c>
      <c r="H15" s="64">
        <v>16751</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505896</v>
      </c>
      <c r="I18" s="66">
        <f>I8+I9</f>
        <v>797490</v>
      </c>
    </row>
    <row r="19" spans="1:9" ht="12.75" customHeight="1" x14ac:dyDescent="0.2">
      <c r="A19" s="245" t="s">
        <v>180</v>
      </c>
      <c r="B19" s="245"/>
      <c r="C19" s="245"/>
      <c r="D19" s="245"/>
      <c r="E19" s="245"/>
      <c r="F19" s="245"/>
      <c r="G19" s="65">
        <v>12</v>
      </c>
      <c r="H19" s="66">
        <f>H20+H21+H22+H23</f>
        <v>41506</v>
      </c>
      <c r="I19" s="66">
        <f>I20+I21+I22+I23</f>
        <v>-2271960</v>
      </c>
    </row>
    <row r="20" spans="1:9" ht="12.75" customHeight="1" x14ac:dyDescent="0.2">
      <c r="A20" s="224" t="s">
        <v>181</v>
      </c>
      <c r="B20" s="224"/>
      <c r="C20" s="224"/>
      <c r="D20" s="224"/>
      <c r="E20" s="224"/>
      <c r="F20" s="224"/>
      <c r="G20" s="63">
        <v>13</v>
      </c>
      <c r="H20" s="64">
        <v>432052</v>
      </c>
      <c r="I20" s="64">
        <v>27434</v>
      </c>
    </row>
    <row r="21" spans="1:9" ht="12.75" customHeight="1" x14ac:dyDescent="0.2">
      <c r="A21" s="224" t="s">
        <v>182</v>
      </c>
      <c r="B21" s="224"/>
      <c r="C21" s="224"/>
      <c r="D21" s="224"/>
      <c r="E21" s="224"/>
      <c r="F21" s="224"/>
      <c r="G21" s="63">
        <v>14</v>
      </c>
      <c r="H21" s="64">
        <v>-273038</v>
      </c>
      <c r="I21" s="64">
        <v>-833410</v>
      </c>
    </row>
    <row r="22" spans="1:9" ht="12.75" customHeight="1" x14ac:dyDescent="0.2">
      <c r="A22" s="224" t="s">
        <v>183</v>
      </c>
      <c r="B22" s="224"/>
      <c r="C22" s="224"/>
      <c r="D22" s="224"/>
      <c r="E22" s="224"/>
      <c r="F22" s="224"/>
      <c r="G22" s="63">
        <v>15</v>
      </c>
      <c r="H22" s="64">
        <v>-117508</v>
      </c>
      <c r="I22" s="64">
        <v>-1466832</v>
      </c>
    </row>
    <row r="23" spans="1:9" ht="12.75" customHeight="1" x14ac:dyDescent="0.2">
      <c r="A23" s="224" t="s">
        <v>184</v>
      </c>
      <c r="B23" s="224"/>
      <c r="C23" s="224"/>
      <c r="D23" s="224"/>
      <c r="E23" s="224"/>
      <c r="F23" s="224"/>
      <c r="G23" s="63">
        <v>16</v>
      </c>
      <c r="H23" s="64">
        <v>0</v>
      </c>
      <c r="I23" s="64">
        <v>848</v>
      </c>
    </row>
    <row r="24" spans="1:9" ht="12.75" customHeight="1" x14ac:dyDescent="0.2">
      <c r="A24" s="241" t="s">
        <v>185</v>
      </c>
      <c r="B24" s="241"/>
      <c r="C24" s="241"/>
      <c r="D24" s="241"/>
      <c r="E24" s="241"/>
      <c r="F24" s="241"/>
      <c r="G24" s="65">
        <v>17</v>
      </c>
      <c r="H24" s="66">
        <f>H18+H19</f>
        <v>547402</v>
      </c>
      <c r="I24" s="66">
        <f>I18+I19</f>
        <v>-1474470</v>
      </c>
    </row>
    <row r="25" spans="1:9" ht="12.75" customHeight="1" x14ac:dyDescent="0.2">
      <c r="A25" s="190" t="s">
        <v>186</v>
      </c>
      <c r="B25" s="190"/>
      <c r="C25" s="190"/>
      <c r="D25" s="190"/>
      <c r="E25" s="190"/>
      <c r="F25" s="190"/>
      <c r="G25" s="63">
        <v>18</v>
      </c>
      <c r="H25" s="64">
        <v>-16751</v>
      </c>
      <c r="I25" s="64">
        <v>0</v>
      </c>
    </row>
    <row r="26" spans="1:9" ht="12.75" customHeight="1" x14ac:dyDescent="0.2">
      <c r="A26" s="190" t="s">
        <v>187</v>
      </c>
      <c r="B26" s="190"/>
      <c r="C26" s="190"/>
      <c r="D26" s="190"/>
      <c r="E26" s="190"/>
      <c r="F26" s="190"/>
      <c r="G26" s="63">
        <v>19</v>
      </c>
      <c r="H26" s="64">
        <v>-8493</v>
      </c>
      <c r="I26" s="64">
        <v>-108606</v>
      </c>
    </row>
    <row r="27" spans="1:9" ht="25.9" customHeight="1" x14ac:dyDescent="0.2">
      <c r="A27" s="242" t="s">
        <v>188</v>
      </c>
      <c r="B27" s="242"/>
      <c r="C27" s="242"/>
      <c r="D27" s="242"/>
      <c r="E27" s="242"/>
      <c r="F27" s="242"/>
      <c r="G27" s="65">
        <v>20</v>
      </c>
      <c r="H27" s="66">
        <f>H24+H25+H26</f>
        <v>522158</v>
      </c>
      <c r="I27" s="66">
        <f>I24+I25+I26</f>
        <v>-1583076</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10573</v>
      </c>
      <c r="I29" s="67">
        <v>500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16619</v>
      </c>
      <c r="I31" s="67">
        <v>66287</v>
      </c>
    </row>
    <row r="32" spans="1:9" ht="12.75" customHeight="1" x14ac:dyDescent="0.2">
      <c r="A32" s="190" t="s">
        <v>193</v>
      </c>
      <c r="B32" s="190"/>
      <c r="C32" s="190"/>
      <c r="D32" s="190"/>
      <c r="E32" s="190"/>
      <c r="F32" s="190"/>
      <c r="G32" s="63">
        <v>24</v>
      </c>
      <c r="H32" s="67">
        <v>1120</v>
      </c>
      <c r="I32" s="67">
        <v>0</v>
      </c>
    </row>
    <row r="33" spans="1:9" ht="12.75" customHeight="1" x14ac:dyDescent="0.2">
      <c r="A33" s="190" t="s">
        <v>194</v>
      </c>
      <c r="B33" s="190"/>
      <c r="C33" s="190"/>
      <c r="D33" s="190"/>
      <c r="E33" s="190"/>
      <c r="F33" s="190"/>
      <c r="G33" s="63">
        <v>25</v>
      </c>
      <c r="H33" s="67">
        <v>0</v>
      </c>
      <c r="I33" s="67">
        <v>48734</v>
      </c>
    </row>
    <row r="34" spans="1:9" ht="12.75" customHeight="1" x14ac:dyDescent="0.2">
      <c r="A34" s="190" t="s">
        <v>195</v>
      </c>
      <c r="B34" s="190"/>
      <c r="C34" s="190"/>
      <c r="D34" s="190"/>
      <c r="E34" s="190"/>
      <c r="F34" s="190"/>
      <c r="G34" s="63">
        <v>26</v>
      </c>
      <c r="H34" s="67">
        <v>6821</v>
      </c>
      <c r="I34" s="67">
        <v>0</v>
      </c>
    </row>
    <row r="35" spans="1:9" ht="26.45" customHeight="1" x14ac:dyDescent="0.2">
      <c r="A35" s="241" t="s">
        <v>196</v>
      </c>
      <c r="B35" s="241"/>
      <c r="C35" s="241"/>
      <c r="D35" s="241"/>
      <c r="E35" s="241"/>
      <c r="F35" s="241"/>
      <c r="G35" s="65">
        <v>27</v>
      </c>
      <c r="H35" s="68">
        <f>H29+H30+H31+H32+H33+H34</f>
        <v>35133</v>
      </c>
      <c r="I35" s="68">
        <f>I29+I30+I31+I32+I33+I34</f>
        <v>115521</v>
      </c>
    </row>
    <row r="36" spans="1:9" ht="22.9" customHeight="1" x14ac:dyDescent="0.2">
      <c r="A36" s="190" t="s">
        <v>197</v>
      </c>
      <c r="B36" s="190"/>
      <c r="C36" s="190"/>
      <c r="D36" s="190"/>
      <c r="E36" s="190"/>
      <c r="F36" s="190"/>
      <c r="G36" s="63">
        <v>28</v>
      </c>
      <c r="H36" s="67">
        <v>-36719</v>
      </c>
      <c r="I36" s="67">
        <v>-29761</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-36719</v>
      </c>
      <c r="I41" s="68">
        <f>I36+I37+I38+I39+I40</f>
        <v>-29761</v>
      </c>
    </row>
    <row r="42" spans="1:9" ht="29.45" customHeight="1" x14ac:dyDescent="0.2">
      <c r="A42" s="242" t="s">
        <v>203</v>
      </c>
      <c r="B42" s="242"/>
      <c r="C42" s="242"/>
      <c r="D42" s="242"/>
      <c r="E42" s="242"/>
      <c r="F42" s="242"/>
      <c r="G42" s="65">
        <v>34</v>
      </c>
      <c r="H42" s="68">
        <f>H35+H41</f>
        <v>-1586</v>
      </c>
      <c r="I42" s="68">
        <f>I35+I41</f>
        <v>85760</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-5042100</v>
      </c>
    </row>
    <row r="51" spans="1:9" ht="12.75" customHeight="1" x14ac:dyDescent="0.2">
      <c r="A51" s="190" t="s">
        <v>211</v>
      </c>
      <c r="B51" s="190"/>
      <c r="C51" s="190"/>
      <c r="D51" s="190"/>
      <c r="E51" s="190"/>
      <c r="F51" s="190"/>
      <c r="G51" s="63">
        <v>42</v>
      </c>
      <c r="H51" s="67">
        <v>0</v>
      </c>
      <c r="I51" s="67">
        <v>-1620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-5043720</v>
      </c>
    </row>
    <row r="55" spans="1:9" ht="29.45" customHeight="1" x14ac:dyDescent="0.2">
      <c r="A55" s="242" t="s">
        <v>215</v>
      </c>
      <c r="B55" s="242"/>
      <c r="C55" s="242"/>
      <c r="D55" s="242"/>
      <c r="E55" s="242"/>
      <c r="F55" s="242"/>
      <c r="G55" s="65">
        <v>46</v>
      </c>
      <c r="H55" s="68">
        <f>H48+H54</f>
        <v>0</v>
      </c>
      <c r="I55" s="68">
        <f>I48+I54</f>
        <v>-5043720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520572</v>
      </c>
      <c r="I57" s="68">
        <f>I27+I42+I55+I56</f>
        <v>-6541036</v>
      </c>
    </row>
    <row r="58" spans="1:9" x14ac:dyDescent="0.2">
      <c r="A58" s="244" t="s">
        <v>218</v>
      </c>
      <c r="B58" s="244"/>
      <c r="C58" s="244"/>
      <c r="D58" s="244"/>
      <c r="E58" s="244"/>
      <c r="F58" s="244"/>
      <c r="G58" s="63">
        <v>49</v>
      </c>
      <c r="H58" s="67">
        <v>5384365</v>
      </c>
      <c r="I58" s="67">
        <v>14065326</v>
      </c>
    </row>
    <row r="59" spans="1:9" ht="31.15" customHeight="1" x14ac:dyDescent="0.2">
      <c r="A59" s="242" t="s">
        <v>219</v>
      </c>
      <c r="B59" s="242"/>
      <c r="C59" s="242"/>
      <c r="D59" s="242"/>
      <c r="E59" s="242"/>
      <c r="F59" s="242"/>
      <c r="G59" s="65">
        <v>50</v>
      </c>
      <c r="H59" s="68">
        <f>H57+H58</f>
        <v>5904937</v>
      </c>
      <c r="I59" s="68">
        <f>I57+I58</f>
        <v>7524290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31" sqref="I3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Z23" sqref="Z2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13657177</v>
      </c>
      <c r="I7" s="33">
        <v>0</v>
      </c>
      <c r="J7" s="33">
        <v>682859</v>
      </c>
      <c r="K7" s="33">
        <v>0</v>
      </c>
      <c r="L7" s="33">
        <v>0</v>
      </c>
      <c r="M7" s="33">
        <v>0</v>
      </c>
      <c r="N7" s="33">
        <v>2448652</v>
      </c>
      <c r="O7" s="33">
        <v>0</v>
      </c>
      <c r="P7" s="33">
        <v>0</v>
      </c>
      <c r="Q7" s="33">
        <v>0</v>
      </c>
      <c r="R7" s="33">
        <v>0</v>
      </c>
      <c r="S7" s="33">
        <v>0</v>
      </c>
      <c r="T7" s="33">
        <v>0</v>
      </c>
      <c r="U7" s="33">
        <v>10905887</v>
      </c>
      <c r="V7" s="33">
        <v>856424</v>
      </c>
      <c r="W7" s="34">
        <f>H7+I7+J7+K7-L7+M7+N7+O7+P7+Q7+R7+U7+V7+S7+T7</f>
        <v>28550999</v>
      </c>
      <c r="X7" s="33">
        <v>0</v>
      </c>
      <c r="Y7" s="34">
        <f>W7+X7</f>
        <v>28550999</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13657177</v>
      </c>
      <c r="I10" s="34">
        <f t="shared" ref="I10:Y10" si="2">I7+I8+I9</f>
        <v>0</v>
      </c>
      <c r="J10" s="34">
        <f t="shared" si="2"/>
        <v>682859</v>
      </c>
      <c r="K10" s="34">
        <f>K7+K8+K9</f>
        <v>0</v>
      </c>
      <c r="L10" s="34">
        <f t="shared" si="2"/>
        <v>0</v>
      </c>
      <c r="M10" s="34">
        <f t="shared" si="2"/>
        <v>0</v>
      </c>
      <c r="N10" s="34">
        <f t="shared" si="2"/>
        <v>2448652</v>
      </c>
      <c r="O10" s="34">
        <f t="shared" si="2"/>
        <v>0</v>
      </c>
      <c r="P10" s="34">
        <f t="shared" si="2"/>
        <v>0</v>
      </c>
      <c r="Q10" s="34">
        <f t="shared" si="2"/>
        <v>0</v>
      </c>
      <c r="R10" s="34">
        <f t="shared" si="2"/>
        <v>0</v>
      </c>
      <c r="S10" s="34">
        <f t="shared" si="2"/>
        <v>0</v>
      </c>
      <c r="T10" s="34">
        <f t="shared" si="2"/>
        <v>0</v>
      </c>
      <c r="U10" s="34">
        <f t="shared" si="2"/>
        <v>10905887</v>
      </c>
      <c r="V10" s="34">
        <f t="shared" si="2"/>
        <v>856424</v>
      </c>
      <c r="W10" s="34">
        <f t="shared" si="2"/>
        <v>28550999</v>
      </c>
      <c r="X10" s="34">
        <f t="shared" si="2"/>
        <v>0</v>
      </c>
      <c r="Y10" s="34">
        <f t="shared" si="2"/>
        <v>28550999</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8617076</v>
      </c>
      <c r="W11" s="34">
        <f t="shared" ref="W11:W29" si="3">H11+I11+J11+K11-L11+M11+N11+O11+P11+Q11+R11+U11+V11+S11+T11</f>
        <v>8617076</v>
      </c>
      <c r="X11" s="33">
        <v>0</v>
      </c>
      <c r="Y11" s="34">
        <f t="shared" ref="Y11:Y29" si="4">W11+X11</f>
        <v>8617076</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-1029000</v>
      </c>
      <c r="V26" s="33">
        <v>0</v>
      </c>
      <c r="W26" s="34">
        <f t="shared" si="3"/>
        <v>-1029000</v>
      </c>
      <c r="X26" s="33">
        <v>0</v>
      </c>
      <c r="Y26" s="34">
        <f t="shared" si="4"/>
        <v>-1029000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856424</v>
      </c>
      <c r="V28" s="33">
        <v>-856424</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13657177</v>
      </c>
      <c r="I30" s="36">
        <f t="shared" ref="I30:Y30" si="5">SUM(I10:I29)</f>
        <v>0</v>
      </c>
      <c r="J30" s="36">
        <f t="shared" si="5"/>
        <v>682859</v>
      </c>
      <c r="K30" s="36">
        <f t="shared" si="5"/>
        <v>0</v>
      </c>
      <c r="L30" s="36">
        <f t="shared" si="5"/>
        <v>0</v>
      </c>
      <c r="M30" s="36">
        <f t="shared" si="5"/>
        <v>0</v>
      </c>
      <c r="N30" s="36">
        <f t="shared" si="5"/>
        <v>2448652</v>
      </c>
      <c r="O30" s="36">
        <f t="shared" si="5"/>
        <v>0</v>
      </c>
      <c r="P30" s="36">
        <f t="shared" si="5"/>
        <v>0</v>
      </c>
      <c r="Q30" s="36">
        <f t="shared" si="5"/>
        <v>0</v>
      </c>
      <c r="R30" s="36">
        <f t="shared" si="5"/>
        <v>0</v>
      </c>
      <c r="S30" s="36">
        <f t="shared" si="5"/>
        <v>0</v>
      </c>
      <c r="T30" s="36">
        <f t="shared" si="5"/>
        <v>0</v>
      </c>
      <c r="U30" s="36">
        <f t="shared" si="5"/>
        <v>10733311</v>
      </c>
      <c r="V30" s="36">
        <f t="shared" si="5"/>
        <v>8617076</v>
      </c>
      <c r="W30" s="36">
        <f t="shared" si="5"/>
        <v>36139075</v>
      </c>
      <c r="X30" s="36">
        <f t="shared" si="5"/>
        <v>0</v>
      </c>
      <c r="Y30" s="36">
        <f t="shared" si="5"/>
        <v>36139075</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8617076</v>
      </c>
      <c r="W33" s="34">
        <f t="shared" si="8"/>
        <v>8617076</v>
      </c>
      <c r="X33" s="34">
        <f t="shared" si="8"/>
        <v>0</v>
      </c>
      <c r="Y33" s="34">
        <f t="shared" si="8"/>
        <v>8617076</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-172576</v>
      </c>
      <c r="V34" s="36">
        <f t="shared" si="10"/>
        <v>-856424</v>
      </c>
      <c r="W34" s="36">
        <f t="shared" si="10"/>
        <v>-1029000</v>
      </c>
      <c r="X34" s="36">
        <f t="shared" si="10"/>
        <v>0</v>
      </c>
      <c r="Y34" s="36">
        <f t="shared" si="10"/>
        <v>-1029000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13657177</v>
      </c>
      <c r="I36" s="33">
        <v>0</v>
      </c>
      <c r="J36" s="33">
        <v>682859</v>
      </c>
      <c r="K36" s="33">
        <v>0</v>
      </c>
      <c r="L36" s="33">
        <v>0</v>
      </c>
      <c r="M36" s="33">
        <v>0</v>
      </c>
      <c r="N36" s="33">
        <v>2448652</v>
      </c>
      <c r="O36" s="33">
        <v>0</v>
      </c>
      <c r="P36" s="33">
        <v>0</v>
      </c>
      <c r="Q36" s="33">
        <v>0</v>
      </c>
      <c r="R36" s="33">
        <v>0</v>
      </c>
      <c r="S36" s="33">
        <v>0</v>
      </c>
      <c r="T36" s="33">
        <v>0</v>
      </c>
      <c r="U36" s="33">
        <v>10733311</v>
      </c>
      <c r="V36" s="33">
        <v>8617076</v>
      </c>
      <c r="W36" s="37">
        <f>H36+I36+J36+K36-L36+M36+N36+O36+P36+Q36+R36+U36+V36+S36+T36</f>
        <v>36139075</v>
      </c>
      <c r="X36" s="33">
        <v>0</v>
      </c>
      <c r="Y36" s="37">
        <f t="shared" ref="Y36:Y38" si="12">W36+X36</f>
        <v>36139075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13657177</v>
      </c>
      <c r="I39" s="34">
        <f t="shared" ref="I39:Y39" si="14">I36+I37+I38</f>
        <v>0</v>
      </c>
      <c r="J39" s="34">
        <f t="shared" si="14"/>
        <v>682859</v>
      </c>
      <c r="K39" s="34">
        <f t="shared" si="14"/>
        <v>0</v>
      </c>
      <c r="L39" s="34">
        <f t="shared" si="14"/>
        <v>0</v>
      </c>
      <c r="M39" s="34">
        <f t="shared" si="14"/>
        <v>0</v>
      </c>
      <c r="N39" s="34">
        <f t="shared" si="14"/>
        <v>2448652</v>
      </c>
      <c r="O39" s="34">
        <f t="shared" si="14"/>
        <v>0</v>
      </c>
      <c r="P39" s="34">
        <f t="shared" si="14"/>
        <v>0</v>
      </c>
      <c r="Q39" s="34">
        <f t="shared" si="14"/>
        <v>0</v>
      </c>
      <c r="R39" s="34">
        <f t="shared" si="14"/>
        <v>0</v>
      </c>
      <c r="S39" s="34">
        <f t="shared" si="14"/>
        <v>0</v>
      </c>
      <c r="T39" s="34">
        <f t="shared" si="14"/>
        <v>0</v>
      </c>
      <c r="U39" s="34">
        <f t="shared" si="14"/>
        <v>10733311</v>
      </c>
      <c r="V39" s="34">
        <f t="shared" si="14"/>
        <v>8617076</v>
      </c>
      <c r="W39" s="34">
        <f t="shared" si="14"/>
        <v>36139075</v>
      </c>
      <c r="X39" s="34">
        <f t="shared" si="14"/>
        <v>0</v>
      </c>
      <c r="Y39" s="34">
        <f t="shared" si="14"/>
        <v>36139075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494762</v>
      </c>
      <c r="W40" s="37">
        <f t="shared" ref="W40:W58" si="15">H40+I40+J40+K40-L40+M40+N40+O40+P40+Q40+R40+U40+V40+S40+T40</f>
        <v>494762</v>
      </c>
      <c r="X40" s="33">
        <v>0</v>
      </c>
      <c r="Y40" s="37">
        <f t="shared" ref="Y40:Y58" si="16">W40+X40</f>
        <v>494762</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7605017</v>
      </c>
      <c r="I54" s="33">
        <v>54909283</v>
      </c>
      <c r="J54" s="33">
        <v>0</v>
      </c>
      <c r="K54" s="33">
        <v>0</v>
      </c>
      <c r="L54" s="33">
        <v>0</v>
      </c>
      <c r="M54" s="33">
        <v>0</v>
      </c>
      <c r="N54" s="33">
        <v>0</v>
      </c>
      <c r="O54" s="33">
        <v>0</v>
      </c>
      <c r="P54" s="33">
        <v>0</v>
      </c>
      <c r="Q54" s="33">
        <v>0</v>
      </c>
      <c r="R54" s="33">
        <v>0</v>
      </c>
      <c r="S54" s="33">
        <v>0</v>
      </c>
      <c r="T54" s="33">
        <v>0</v>
      </c>
      <c r="U54" s="33">
        <v>0</v>
      </c>
      <c r="V54" s="33">
        <v>0</v>
      </c>
      <c r="W54" s="37">
        <f t="shared" si="15"/>
        <v>62514300</v>
      </c>
      <c r="X54" s="33">
        <v>0</v>
      </c>
      <c r="Y54" s="37">
        <f t="shared" si="16"/>
        <v>62514300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-5042100</v>
      </c>
      <c r="V55" s="33">
        <v>0</v>
      </c>
      <c r="W55" s="37">
        <f t="shared" si="15"/>
        <v>-5042100</v>
      </c>
      <c r="X55" s="33">
        <v>0</v>
      </c>
      <c r="Y55" s="37">
        <f t="shared" si="16"/>
        <v>-5042100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8617076</v>
      </c>
      <c r="V57" s="33">
        <v>-8617076</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21262194</v>
      </c>
      <c r="I59" s="36">
        <f t="shared" ref="I59:Y59" si="17">SUM(I39:I58)</f>
        <v>54909283</v>
      </c>
      <c r="J59" s="36">
        <f t="shared" si="17"/>
        <v>682859</v>
      </c>
      <c r="K59" s="36">
        <f t="shared" si="17"/>
        <v>0</v>
      </c>
      <c r="L59" s="36">
        <f t="shared" si="17"/>
        <v>0</v>
      </c>
      <c r="M59" s="36">
        <f t="shared" si="17"/>
        <v>0</v>
      </c>
      <c r="N59" s="36">
        <f t="shared" si="17"/>
        <v>2448652</v>
      </c>
      <c r="O59" s="36">
        <f t="shared" si="17"/>
        <v>0</v>
      </c>
      <c r="P59" s="36">
        <f t="shared" si="17"/>
        <v>0</v>
      </c>
      <c r="Q59" s="36">
        <f t="shared" si="17"/>
        <v>0</v>
      </c>
      <c r="R59" s="36">
        <f t="shared" si="17"/>
        <v>0</v>
      </c>
      <c r="S59" s="36">
        <f t="shared" si="17"/>
        <v>0</v>
      </c>
      <c r="T59" s="36">
        <f t="shared" si="17"/>
        <v>0</v>
      </c>
      <c r="U59" s="36">
        <f t="shared" si="17"/>
        <v>14308287</v>
      </c>
      <c r="V59" s="36">
        <f t="shared" si="17"/>
        <v>494762</v>
      </c>
      <c r="W59" s="36">
        <f t="shared" si="17"/>
        <v>94106037</v>
      </c>
      <c r="X59" s="36">
        <f t="shared" si="17"/>
        <v>0</v>
      </c>
      <c r="Y59" s="36">
        <f t="shared" si="17"/>
        <v>94106037</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494762</v>
      </c>
      <c r="W62" s="37">
        <f t="shared" si="20"/>
        <v>494762</v>
      </c>
      <c r="X62" s="37">
        <f t="shared" si="20"/>
        <v>0</v>
      </c>
      <c r="Y62" s="37">
        <f t="shared" si="20"/>
        <v>494762</v>
      </c>
    </row>
    <row r="63" spans="1:25" ht="29.25" customHeight="1" x14ac:dyDescent="0.2">
      <c r="A63" s="276" t="s">
        <v>436</v>
      </c>
      <c r="B63" s="276"/>
      <c r="C63" s="276"/>
      <c r="D63" s="276"/>
      <c r="E63" s="276"/>
      <c r="F63" s="276"/>
      <c r="G63" s="8">
        <v>54</v>
      </c>
      <c r="H63" s="38">
        <f>SUM(H50:H58)</f>
        <v>7605017</v>
      </c>
      <c r="I63" s="38">
        <f t="shared" ref="I63:Y63" si="22">SUM(I50:I58)</f>
        <v>54909283</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3574976</v>
      </c>
      <c r="V63" s="38">
        <f t="shared" si="22"/>
        <v>-8617076</v>
      </c>
      <c r="W63" s="38">
        <f t="shared" si="22"/>
        <v>57472200</v>
      </c>
      <c r="X63" s="38">
        <f t="shared" si="22"/>
        <v>0</v>
      </c>
      <c r="Y63" s="38">
        <f t="shared" si="22"/>
        <v>57472200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showGridLines="0" zoomScale="80" zoomScaleNormal="80" workbookViewId="0">
      <selection activeCell="A135" sqref="A135"/>
    </sheetView>
  </sheetViews>
  <sheetFormatPr defaultRowHeight="12.75" x14ac:dyDescent="0.2"/>
  <cols>
    <col min="1" max="8" width="9.140625" style="304"/>
    <col min="9" max="9" width="95" style="304" customWidth="1"/>
    <col min="10" max="11" width="11" style="304" customWidth="1"/>
    <col min="12" max="16384" width="9.140625" style="304"/>
  </cols>
  <sheetData>
    <row r="1" spans="1:9" x14ac:dyDescent="0.2">
      <c r="A1" s="302" t="s">
        <v>517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row r="42" spans="1:9" x14ac:dyDescent="0.2">
      <c r="A42" s="304" t="s">
        <v>459</v>
      </c>
    </row>
    <row r="43" spans="1:9" x14ac:dyDescent="0.2">
      <c r="A43" s="304" t="s">
        <v>460</v>
      </c>
    </row>
    <row r="45" spans="1:9" x14ac:dyDescent="0.2">
      <c r="A45" s="305" t="s">
        <v>461</v>
      </c>
    </row>
    <row r="47" spans="1:9" x14ac:dyDescent="0.2">
      <c r="A47" s="304" t="s">
        <v>462</v>
      </c>
    </row>
    <row r="49" spans="1:1" x14ac:dyDescent="0.2">
      <c r="A49" s="305" t="s">
        <v>518</v>
      </c>
    </row>
    <row r="52" spans="1:1" x14ac:dyDescent="0.2">
      <c r="A52" s="304" t="s">
        <v>463</v>
      </c>
    </row>
    <row r="54" spans="1:1" x14ac:dyDescent="0.2">
      <c r="A54" s="304" t="s">
        <v>464</v>
      </c>
    </row>
    <row r="56" spans="1:1" x14ac:dyDescent="0.2">
      <c r="A56" s="304" t="s">
        <v>465</v>
      </c>
    </row>
    <row r="58" spans="1:1" x14ac:dyDescent="0.2">
      <c r="A58" s="304" t="s">
        <v>466</v>
      </c>
    </row>
    <row r="60" spans="1:1" x14ac:dyDescent="0.2">
      <c r="A60" s="304" t="s">
        <v>467</v>
      </c>
    </row>
    <row r="62" spans="1:1" x14ac:dyDescent="0.2">
      <c r="A62" s="304" t="s">
        <v>468</v>
      </c>
    </row>
    <row r="64" spans="1:1" x14ac:dyDescent="0.2">
      <c r="A64" s="304" t="s">
        <v>469</v>
      </c>
    </row>
    <row r="68" spans="1:1" x14ac:dyDescent="0.2">
      <c r="A68" s="304" t="s">
        <v>470</v>
      </c>
    </row>
    <row r="70" spans="1:1" x14ac:dyDescent="0.2">
      <c r="A70" s="304" t="s">
        <v>471</v>
      </c>
    </row>
    <row r="71" spans="1:1" x14ac:dyDescent="0.2">
      <c r="A71" s="304" t="s">
        <v>472</v>
      </c>
    </row>
    <row r="72" spans="1:1" x14ac:dyDescent="0.2">
      <c r="A72" s="304" t="s">
        <v>473</v>
      </c>
    </row>
    <row r="73" spans="1:1" x14ac:dyDescent="0.2">
      <c r="A73" s="304" t="s">
        <v>474</v>
      </c>
    </row>
    <row r="74" spans="1:1" x14ac:dyDescent="0.2">
      <c r="A74" s="304" t="s">
        <v>475</v>
      </c>
    </row>
    <row r="75" spans="1:1" x14ac:dyDescent="0.2">
      <c r="A75" s="304" t="s">
        <v>476</v>
      </c>
    </row>
    <row r="78" spans="1:1" x14ac:dyDescent="0.2">
      <c r="A78" s="304" t="s">
        <v>477</v>
      </c>
    </row>
    <row r="79" spans="1:1" x14ac:dyDescent="0.2">
      <c r="A79" s="304" t="s">
        <v>478</v>
      </c>
    </row>
    <row r="81" spans="1:12" x14ac:dyDescent="0.2">
      <c r="A81" s="304" t="s">
        <v>479</v>
      </c>
    </row>
    <row r="82" spans="1:12" x14ac:dyDescent="0.2">
      <c r="A82" s="305" t="s">
        <v>480</v>
      </c>
    </row>
    <row r="84" spans="1:12" x14ac:dyDescent="0.2">
      <c r="A84" s="305" t="s">
        <v>481</v>
      </c>
    </row>
    <row r="85" spans="1:12" x14ac:dyDescent="0.2">
      <c r="A85" s="305" t="s">
        <v>482</v>
      </c>
    </row>
    <row r="87" spans="1:12" ht="13.5" thickBot="1" x14ac:dyDescent="0.25"/>
    <row r="88" spans="1:12" ht="26.25" customHeight="1" thickBot="1" x14ac:dyDescent="0.25">
      <c r="I88" s="306" t="s">
        <v>508</v>
      </c>
      <c r="J88" s="307" t="s">
        <v>509</v>
      </c>
      <c r="K88" s="307" t="s">
        <v>519</v>
      </c>
    </row>
    <row r="89" spans="1:12" ht="15.95" customHeight="1" thickBot="1" x14ac:dyDescent="0.25">
      <c r="I89" s="308" t="s">
        <v>483</v>
      </c>
      <c r="J89" s="309">
        <v>6305116.5700000003</v>
      </c>
      <c r="K89" s="309">
        <v>6338675.7399999993</v>
      </c>
    </row>
    <row r="90" spans="1:12" ht="15.95" customHeight="1" thickBot="1" x14ac:dyDescent="0.25">
      <c r="I90" s="308" t="s">
        <v>484</v>
      </c>
      <c r="J90" s="309">
        <v>19344</v>
      </c>
      <c r="K90" s="309">
        <v>23680.799999999999</v>
      </c>
    </row>
    <row r="91" spans="1:12" ht="15.95" customHeight="1" thickBot="1" x14ac:dyDescent="0.25">
      <c r="I91" s="308" t="s">
        <v>485</v>
      </c>
      <c r="J91" s="309">
        <v>207639.91999999998</v>
      </c>
      <c r="K91" s="309">
        <v>226865.18</v>
      </c>
    </row>
    <row r="92" spans="1:12" ht="15.95" customHeight="1" thickBot="1" x14ac:dyDescent="0.25">
      <c r="I92" s="308" t="s">
        <v>486</v>
      </c>
      <c r="J92" s="309">
        <v>192006.06</v>
      </c>
      <c r="K92" s="309">
        <v>188573.75</v>
      </c>
    </row>
    <row r="93" spans="1:12" ht="15.95" customHeight="1" thickBot="1" x14ac:dyDescent="0.25">
      <c r="I93" s="310" t="s">
        <v>487</v>
      </c>
      <c r="J93" s="311">
        <f>SUM(J89:J92)</f>
        <v>6724106.5499999998</v>
      </c>
      <c r="K93" s="311">
        <f>SUM(K89:K92)</f>
        <v>6777795.4699999988</v>
      </c>
      <c r="L93" s="312"/>
    </row>
    <row r="97" spans="1:1" x14ac:dyDescent="0.2">
      <c r="A97" s="304" t="s">
        <v>488</v>
      </c>
    </row>
    <row r="98" spans="1:1" x14ac:dyDescent="0.2">
      <c r="A98" s="304" t="s">
        <v>489</v>
      </c>
    </row>
    <row r="100" spans="1:1" x14ac:dyDescent="0.2">
      <c r="A100" s="304" t="s">
        <v>490</v>
      </c>
    </row>
    <row r="101" spans="1:1" x14ac:dyDescent="0.2">
      <c r="A101" s="304" t="s">
        <v>520</v>
      </c>
    </row>
    <row r="103" spans="1:1" x14ac:dyDescent="0.2">
      <c r="A103" s="304" t="s">
        <v>491</v>
      </c>
    </row>
    <row r="104" spans="1:1" x14ac:dyDescent="0.2">
      <c r="A104" s="304" t="s">
        <v>510</v>
      </c>
    </row>
    <row r="106" spans="1:1" x14ac:dyDescent="0.2">
      <c r="A106" s="304" t="s">
        <v>492</v>
      </c>
    </row>
    <row r="107" spans="1:1" x14ac:dyDescent="0.2">
      <c r="A107" s="305" t="s">
        <v>521</v>
      </c>
    </row>
    <row r="109" spans="1:1" x14ac:dyDescent="0.2">
      <c r="A109" s="304" t="s">
        <v>493</v>
      </c>
    </row>
    <row r="110" spans="1:1" x14ac:dyDescent="0.2">
      <c r="A110" s="304" t="s">
        <v>494</v>
      </c>
    </row>
    <row r="112" spans="1:1" x14ac:dyDescent="0.2">
      <c r="A112" s="304" t="s">
        <v>495</v>
      </c>
    </row>
    <row r="113" spans="1:1" x14ac:dyDescent="0.2">
      <c r="A113" s="304" t="s">
        <v>511</v>
      </c>
    </row>
    <row r="115" spans="1:1" x14ac:dyDescent="0.2">
      <c r="A115" s="304" t="s">
        <v>496</v>
      </c>
    </row>
    <row r="116" spans="1:1" x14ac:dyDescent="0.2">
      <c r="A116" s="304" t="s">
        <v>497</v>
      </c>
    </row>
    <row r="118" spans="1:1" x14ac:dyDescent="0.2">
      <c r="A118" s="304" t="s">
        <v>498</v>
      </c>
    </row>
    <row r="119" spans="1:1" x14ac:dyDescent="0.2">
      <c r="A119" s="304" t="s">
        <v>499</v>
      </c>
    </row>
    <row r="121" spans="1:1" x14ac:dyDescent="0.2">
      <c r="A121" s="304" t="s">
        <v>500</v>
      </c>
    </row>
    <row r="122" spans="1:1" x14ac:dyDescent="0.2">
      <c r="A122" s="304" t="s">
        <v>501</v>
      </c>
    </row>
    <row r="124" spans="1:1" x14ac:dyDescent="0.2">
      <c r="A124" s="304" t="s">
        <v>502</v>
      </c>
    </row>
    <row r="125" spans="1:1" x14ac:dyDescent="0.2">
      <c r="A125" s="304" t="s">
        <v>503</v>
      </c>
    </row>
    <row r="127" spans="1:1" x14ac:dyDescent="0.2">
      <c r="A127" s="304" t="s">
        <v>504</v>
      </c>
    </row>
    <row r="128" spans="1:1" x14ac:dyDescent="0.2">
      <c r="A128" s="304" t="s">
        <v>505</v>
      </c>
    </row>
    <row r="130" spans="1:1" x14ac:dyDescent="0.2">
      <c r="A130" s="304" t="s">
        <v>506</v>
      </c>
    </row>
    <row r="131" spans="1:1" x14ac:dyDescent="0.2">
      <c r="A131" s="304" t="s">
        <v>497</v>
      </c>
    </row>
    <row r="133" spans="1:1" x14ac:dyDescent="0.2">
      <c r="A133" s="304" t="s">
        <v>507</v>
      </c>
    </row>
    <row r="134" spans="1:1" x14ac:dyDescent="0.2">
      <c r="A134" s="304" t="s">
        <v>522</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2025-04-28T07:40:23Z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