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2270" windowHeight="37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36" i="20"/>
  <c r="I23" l="1"/>
  <c r="I20"/>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H21" s="1"/>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J14" l="1"/>
  <c r="J61" s="1"/>
  <c r="K14"/>
  <c r="K61" s="1"/>
  <c r="K60"/>
  <c r="J60"/>
  <c r="I60"/>
  <c r="I14"/>
  <c r="I61" s="1"/>
  <c r="H60"/>
  <c r="H14"/>
  <c r="H61" s="1"/>
  <c r="I21" i="21"/>
  <c r="H36"/>
  <c r="I36"/>
  <c r="H49"/>
  <c r="I49"/>
  <c r="K62" i="26" l="1"/>
  <c r="J62"/>
  <c r="J67" s="1"/>
  <c r="J64"/>
  <c r="K63"/>
  <c r="K64"/>
  <c r="J63"/>
  <c r="I64"/>
  <c r="I62"/>
  <c r="I68" s="1"/>
  <c r="I63"/>
  <c r="H62"/>
  <c r="H66" s="1"/>
  <c r="H63"/>
  <c r="H64"/>
  <c r="I51" i="21"/>
  <c r="I53" s="1"/>
  <c r="H51"/>
  <c r="H53" s="1"/>
  <c r="K68" i="26"/>
  <c r="K67"/>
  <c r="K66"/>
  <c r="J68" l="1"/>
  <c r="J66"/>
  <c r="I66"/>
  <c r="I67"/>
  <c r="H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<sst xmlns="http://schemas.openxmlformats.org/spreadsheetml/2006/main" count="535" uniqueCount="471">
  <si>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</si>
  <si>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</si>
  <si>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</si>
  <si>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</si>
  <si>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</si>
  <si>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</si>
  <si>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</si>
  <si>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</si>
  <si>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</si>
  <si>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</si>
  <si>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</si>
  <si>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</si>
  <si>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</si>
  <si>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</si>
  <si>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</si>
  <si>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</si>
  <si>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</si>
  <si>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</si>
  <si>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</si>
  <si>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</si>
  <si>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</si>
  <si>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</si>
  <si>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</si>
  <si>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</si>
  <si>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</si>
  <si>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</si>
  <si>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</si>
  <si>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</si>
  <si>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</si>
  <si>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</si>
  <si>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</si>
  <si>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</si>
  <si>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</si>
  <si>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</si>
  <si>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</si>
  <si>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</si>
  <si>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</si>
  <si>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</si>
  <si>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</si>
  <si>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</si>
  <si>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</si>
  <si>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</si>
  <si>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</si>
  <si>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</si>
  <si>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</si>
  <si>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</si>
  <si>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</si>
  <si>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</si>
  <si>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</si>
  <si>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</si>
  <si>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</si>
  <si>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</si>
  <si>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</si>
  <si>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</si>
  <si>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</si>
  <si>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</si>
  <si>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</si>
  <si>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</si>
  <si>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</si>
  <si>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</si>
  <si>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</si>
  <si>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</si>
  <si>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</si>
  <si>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</si>
  <si>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</si>
  <si>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</si>
  <si>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</si>
  <si>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</si>
  <si>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</si>
  <si>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</si>
  <si>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</si>
  <si>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</si>
  <si>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</si>
  <si>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</si>
  <si>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</si>
  <si>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</si>
  <si>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</si>
  <si>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</si>
  <si>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</si>
  <si>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</si>
  <si>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</si>
  <si>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</si>
  <si>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</si>
  <si>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</si>
  <si>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</si>
  <si>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</si>
  <si>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</si>
  <si>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</si>
  <si>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</si>
  <si>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</si>
  <si>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</si>
  <si>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</si>
  <si>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</si>
  <si>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</si>
  <si>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</si>
  <si>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</si>
  <si>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</si>
  <si>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</si>
  <si>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</si>
  <si>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</si>
  <si>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</si>
  <si>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</si>
  <si>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</si>
  <si>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</si>
  <si>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</si>
  <si>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</si>
  <si>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</si>
  <si>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</si>
  <si>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</si>
  <si>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</si>
  <si>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</si>
  <si>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</si>
  <si>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</si>
  <si>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</si>
  <si>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</si>
  <si>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</si>
  <si>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</si>
  <si>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</si>
  <si>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</si>
  <si>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</si>
  <si>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</si>
  <si>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</si>
  <si>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</si>
  <si>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</si>
  <si>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</si>
  <si>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</si>
  <si>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</si>
  <si>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</si>
  <si>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</si>
  <si>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</si>
  <si>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</si>
  <si>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</si>
  <si>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</si>
  <si>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</si>
  <si>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</si>
  <si>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</si>
  <si>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</si>
  <si>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</si>
  <si>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</si>
  <si>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</si>
  <si>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</si>
  <si>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</si>
  <si>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</si>
  <si>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</si>
  <si>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</si>
  <si>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</si>
  <si>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</si>
  <si>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</si>
  <si>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</si>
  <si>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</si>
  <si>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</si>
  <si>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</si>
  <si>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</si>
  <si>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</si>
  <si>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</si>
  <si>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</si>
  <si>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</si>
  <si>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</si>
  <si>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</si>
  <si>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</si>
  <si>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</si>
  <si>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</si>
  <si>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</si>
  <si>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</si>
  <si>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</si>
  <si>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</si>
  <si>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</si>
  <si>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</si>
  <si>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</si>
  <si>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</si>
  <si>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</si>
  <si>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</si>
  <si>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</si>
  <si>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</si>
  <si>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</si>
  <si>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</si>
  <si>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</si>
  <si>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</si>
  <si>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</si>
  <si>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</si>
  <si>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</si>
  <si>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</si>
  <si>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</si>
  <si>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</si>
  <si>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</si>
  <si>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</si>
  <si>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</si>
  <si>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</si>
  <si>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</si>
  <si>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</si>
  <si>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</si>
  <si>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</si>
  <si>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</si>
  <si>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</si>
  <si>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</si>
  <si>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</si>
  <si>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</si>
  <si>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</si>
  <si>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</si>
  <si>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</si>
  <si>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</si>
  <si>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</si>
  <si>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</si>
  <si>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</si>
  <si>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</si>
  <si>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</si>
  <si>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</si>
  <si>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</si>
  <si>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</si>
  <si>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</si>
  <si>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</si>
  <si>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</si>
  <si>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</si>
  <si>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</si>
  <si>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</si>
  <si>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</si>
  <si>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</si>
  <si>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</si>
  <si>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</si>
  <si>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</si>
  <si>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</si>
  <si>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</si>
  <si>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</si>
  <si>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</si>
  <si>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</si>
  <si>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</si>
  <si>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</si>
  <si>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</si>
  <si>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</si>
  <si>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</si>
  <si>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</si>
  <si>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</si>
  <si>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</si>
  <si>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</si>
  <si>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</si>
  <si>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</si>
  <si>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</si>
  <si>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</si>
  <si>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</si>
  <si>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</si>
  <si>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</si>
  <si>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</si>
  <si>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</si>
  <si>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</si>
  <si>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</si>
  <si>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</si>
  <si>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</si>
  <si>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</si>
  <si>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</si>
  <si>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</si>
  <si>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</si>
  <si>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</si>
  <si>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</si>
  <si>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</si>
  <si>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</si>
  <si>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</si>
  <si>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</si>
  <si>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</si>
  <si>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</si>
  <si>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</si>
  <si>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</si>
  <si>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</si>
  <si>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</si>
  <si>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</si>
  <si>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</si>
  <si>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</si>
  <si>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</si>
  <si>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</si>
  <si>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</si>
  <si>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</si>
  <si>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</si>
  <si>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</si>
  <si>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</si>
  <si>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</si>
  <si>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</si>
  <si>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</si>
  <si>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</si>
  <si>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</si>
  <si>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</si>
  <si>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</si>
  <si>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</si>
  <si>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</si>
  <si>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</si>
  <si>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</si>
  <si>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</si>
  <si>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</si>
  <si>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</si>
  <si>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</si>
  <si>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</si>
  <si>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</si>
  <si>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</si>
  <si>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</si>
  <si>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</si>
  <si>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</si>
  <si>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</si>
  <si>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</si>
  <si>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</si>
  <si>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</si>
  <si>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</si>
  <si>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</si>
  <si>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</si>
  <si>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</si>
  <si>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</si>
  <si>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</si>
  <si>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</si>
  <si>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</si>
  <si>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</si>
  <si>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</si>
  <si>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</si>
  <si>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</si>
  <si>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</si>
  <si>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</si>
  <si>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</si>
  <si>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</si>
  <si>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</si>
  <si>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</si>
  <si>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</si>
  <si>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</si>
  <si>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</si>
  <si>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</si>
  <si>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</si>
  <si>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</si>
  <si>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</si>
  <si>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</si>
  <si>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</si>
  <si>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</si>
  <si>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</si>
  <si>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</si>
  <si>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</si>
  <si>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</si>
  <si>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</si>
  <si>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</si>
  <si>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</si>
  <si>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</si>
  <si>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</si>
  <si>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</si>
  <si>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</si>
  <si>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</si>
  <si>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</si>
  <si>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</si>
  <si>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</si>
  <si>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</si>
  <si>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</si>
  <si>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</si>
  <si>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</si>
  <si>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</si>
  <si>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</si>
  <si>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</si>
  <si>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</si>
  <si>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</si>
  <si>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</si>
  <si>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</si>
  <si>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</si>
  <si>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</si>
  <si>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</si>
  <si>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</si>
  <si>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</si>
  <si>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</si>
  <si>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</si>
  <si>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</si>
  <si>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</si>
  <si>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</si>
  <si>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</si>
  <si>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</si>
  <si>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</si>
  <si>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</si>
  <si>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</si>
  <si>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</si>
  <si>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</si>
  <si>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</si>
  <si>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</si>
  <si>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</si>
  <si>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</si>
  <si>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</si>
  <si>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</si>
  <si>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</si>
  <si>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</si>
  <si>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</si>
  <si>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</si>
  <si>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</si>
  <si>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</si>
  <si>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</si>
  <si>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</si>
  <si>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</si>
  <si>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</si>
  <si>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</si>
  <si>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</si>
  <si>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</si>
  <si>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</si>
  <si>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</si>
  <si>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</si>
  <si>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</si>
  <si>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</si>
  <si>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</si>
  <si>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</si>
  <si>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</si>
  <si>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</si>
  <si>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</si>
  <si>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</si>
  <si>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</si>
  <si>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</si>
  <si>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</si>
  <si>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</si>
  <si>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</si>
  <si>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</si>
  <si>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</si>
  <si>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</si>
  <si>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</si>
  <si>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</si>
  <si>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</si>
  <si>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</si>
  <si>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</si>
  <si>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</si>
  <si>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</si>
  <si>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</si>
  <si>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</si>
  <si>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</si>
  <si>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</si>
  <si>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</si>
  <si>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</si>
  <si>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</si>
  <si>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</si>
  <si>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</si>
  <si>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</si>
  <si>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</si>
  <si>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</si>
  <si>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</si>
  <si>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</si>
  <si>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</si>
  <si>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</si>
  <si>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</si>
  <si>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</si>
  <si>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</si>
  <si>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</si>
  <si>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</si>
  <si>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</si>
  <si>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</si>
  <si>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</si>
  <si>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</si>
  <si>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</si>
  <si>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</si>
  <si>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</si>
  <si>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</si>
  <si>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</si>
  <si>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</si>
  <si>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</si>
  <si>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</si>
  <si>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</si>
  <si>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</si>
  <si>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</si>
  <si>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03244024</t>
  </si>
  <si>
    <t>HR</t>
  </si>
  <si>
    <t>040051487</t>
  </si>
  <si>
    <t>45422293596</t>
  </si>
  <si>
    <t>1200</t>
  </si>
  <si>
    <t>Brionka d.d.</t>
  </si>
  <si>
    <t>78000S0GAT5DMQUD128</t>
  </si>
  <si>
    <t>Pula</t>
  </si>
  <si>
    <t>Tršćanska 35</t>
  </si>
  <si>
    <t>info@brionka.hr</t>
  </si>
  <si>
    <t>www.brionka.hr</t>
  </si>
  <si>
    <t>Brionka-trgovina d.o.o.</t>
  </si>
  <si>
    <t>tea.mateljak@brionka.hr</t>
  </si>
  <si>
    <t>Consultum Komparić d.o.o.</t>
  </si>
  <si>
    <t>Suzana Buić</t>
  </si>
  <si>
    <t xml:space="preserve">stanje na dan 30.09.2022 </t>
  </si>
  <si>
    <t>u razdoblju 01.01.2022 do 30.09.2022</t>
  </si>
  <si>
    <t>u razdoblju 01.01.2022. do 30.09.2022.</t>
  </si>
  <si>
    <t>Obveznik: GRUPA BRIONKA 3Q 2022 Hanfa</t>
  </si>
  <si>
    <t>Obveznik: GRUPA BRIONKA 3Q 2022 HANFA</t>
  </si>
  <si>
    <t>Tršćanska 35, Pula</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</si>
</sst>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topLeftCell="A28" workbookViewId="0">
      <selection activeCell="M40" sqref="M4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44562</v>
      </c>
      <c r="F4" s="139"/>
      <c r="G4" s="53" t="s">
        <v>0</v>
      </c>
      <c r="H4" s="138">
        <v>44834</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450</v>
      </c>
      <c r="D11" s="146"/>
      <c r="E11" s="67"/>
      <c r="F11" s="154" t="s">
        <v>334</v>
      </c>
      <c r="G11" s="144"/>
      <c r="H11" s="155" t="s">
        <v>451</v>
      </c>
      <c r="I11" s="156"/>
      <c r="J11" s="68"/>
    </row>
    <row r="12" spans="1:20" ht="14.45" customHeight="1">
      <c r="A12" s="69"/>
      <c r="B12" s="70"/>
      <c r="C12" s="70"/>
      <c r="D12" s="70"/>
      <c r="E12" s="148"/>
      <c r="F12" s="148"/>
      <c r="G12" s="148"/>
      <c r="H12" s="148"/>
      <c r="I12" s="71"/>
      <c r="J12" s="68"/>
    </row>
    <row r="13" spans="1:20" ht="21" customHeight="1">
      <c r="A13" s="143" t="s">
        <v>325</v>
      </c>
      <c r="B13" s="144"/>
      <c r="C13" s="145" t="s">
        <v>452</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453</v>
      </c>
      <c r="D15" s="146"/>
      <c r="E15" s="163"/>
      <c r="F15" s="164"/>
      <c r="G15" s="73" t="s">
        <v>335</v>
      </c>
      <c r="H15" s="155" t="s">
        <v>456</v>
      </c>
      <c r="I15" s="156"/>
      <c r="J15" s="74"/>
    </row>
    <row r="16" spans="1:20" ht="10.9" customHeight="1">
      <c r="A16" s="67"/>
      <c r="B16" s="71"/>
      <c r="C16" s="70"/>
      <c r="D16" s="70"/>
      <c r="E16" s="149"/>
      <c r="F16" s="149"/>
      <c r="G16" s="149"/>
      <c r="H16" s="149"/>
      <c r="I16" s="70"/>
      <c r="J16" s="72"/>
    </row>
    <row r="17" spans="1:10" ht="22.9" customHeight="1">
      <c r="A17" s="75"/>
      <c r="B17" s="73" t="s">
        <v>336</v>
      </c>
      <c r="C17" s="145" t="s">
        <v>454</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455</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52100</v>
      </c>
      <c r="D21" s="156"/>
      <c r="E21" s="149"/>
      <c r="F21" s="149"/>
      <c r="G21" s="160" t="s">
        <v>457</v>
      </c>
      <c r="H21" s="161"/>
      <c r="I21" s="161"/>
      <c r="J21" s="162"/>
    </row>
    <row r="22" spans="1:10">
      <c r="A22" s="69"/>
      <c r="B22" s="70"/>
      <c r="C22" s="70"/>
      <c r="D22" s="70"/>
      <c r="E22" s="149"/>
      <c r="F22" s="149"/>
      <c r="G22" s="149"/>
      <c r="H22" s="149"/>
      <c r="I22" s="70"/>
      <c r="J22" s="72"/>
    </row>
    <row r="23" spans="1:10">
      <c r="A23" s="152" t="s">
        <v>314</v>
      </c>
      <c r="B23" s="159"/>
      <c r="C23" s="160" t="s">
        <v>458</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459</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460</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158</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339</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341</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t="s">
        <v>461</v>
      </c>
      <c r="B37" s="172"/>
      <c r="C37" s="172"/>
      <c r="D37" s="172"/>
      <c r="E37" s="171" t="s">
        <v>470</v>
      </c>
      <c r="F37" s="172"/>
      <c r="G37" s="172"/>
      <c r="H37" s="172"/>
      <c r="I37" s="173"/>
      <c r="J37" s="87">
        <v>3866904</v>
      </c>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462</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t="s">
        <v>463</v>
      </c>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t="s">
        <v>464</v>
      </c>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36" zoomScaleSheetLayoutView="136" workbookViewId="0">
      <selection activeCell="A5" sqref="A5:F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465</v>
      </c>
      <c r="B2" s="195"/>
      <c r="C2" s="195"/>
      <c r="D2" s="195"/>
      <c r="E2" s="195"/>
      <c r="F2" s="195"/>
      <c r="G2" s="195"/>
      <c r="H2" s="195"/>
      <c r="I2" s="195"/>
    </row>
    <row r="3" spans="1:9">
      <c r="A3" s="196" t="s">
        <v>282</v>
      </c>
      <c r="B3" s="197"/>
      <c r="C3" s="197"/>
      <c r="D3" s="197"/>
      <c r="E3" s="197"/>
      <c r="F3" s="197"/>
      <c r="G3" s="197"/>
      <c r="H3" s="197"/>
      <c r="I3" s="197"/>
    </row>
    <row r="4" spans="1:9">
      <c r="A4" s="198" t="s">
        <v>469</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46708973</v>
      </c>
      <c r="I9" s="23">
        <f>I10+I17+I27+I38+I43</f>
        <v>46615691</v>
      </c>
    </row>
    <row r="10" spans="1:9" ht="12.75" customHeight="1">
      <c r="A10" s="190" t="s">
        <v>5</v>
      </c>
      <c r="B10" s="190"/>
      <c r="C10" s="190"/>
      <c r="D10" s="190"/>
      <c r="E10" s="190"/>
      <c r="F10" s="190"/>
      <c r="G10" s="15">
        <v>3</v>
      </c>
      <c r="H10" s="23">
        <f>H11+H12+H13+H14+H15+H16</f>
        <v>8368574</v>
      </c>
      <c r="I10" s="23">
        <f>I11+I12+I13+I14+I15+I16</f>
        <v>8478284</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2210810</v>
      </c>
      <c r="I12" s="22">
        <v>2290827</v>
      </c>
    </row>
    <row r="13" spans="1:9" ht="12.75" customHeight="1">
      <c r="A13" s="189" t="s">
        <v>8</v>
      </c>
      <c r="B13" s="189"/>
      <c r="C13" s="189"/>
      <c r="D13" s="189"/>
      <c r="E13" s="189"/>
      <c r="F13" s="189"/>
      <c r="G13" s="14">
        <v>6</v>
      </c>
      <c r="H13" s="22">
        <v>6157764</v>
      </c>
      <c r="I13" s="22">
        <v>6187457</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36746214</v>
      </c>
      <c r="I17" s="23">
        <f>I18+I19+I20+I21+I22+I23+I24+I25+I26</f>
        <v>36542992</v>
      </c>
    </row>
    <row r="18" spans="1:9" ht="12.75" customHeight="1">
      <c r="A18" s="189" t="s">
        <v>13</v>
      </c>
      <c r="B18" s="189"/>
      <c r="C18" s="189"/>
      <c r="D18" s="189"/>
      <c r="E18" s="189"/>
      <c r="F18" s="189"/>
      <c r="G18" s="14">
        <v>11</v>
      </c>
      <c r="H18" s="22">
        <v>7163516</v>
      </c>
      <c r="I18" s="22">
        <v>7163516</v>
      </c>
    </row>
    <row r="19" spans="1:9" ht="12.75" customHeight="1">
      <c r="A19" s="189" t="s">
        <v>14</v>
      </c>
      <c r="B19" s="189"/>
      <c r="C19" s="189"/>
      <c r="D19" s="189"/>
      <c r="E19" s="189"/>
      <c r="F19" s="189"/>
      <c r="G19" s="14">
        <v>12</v>
      </c>
      <c r="H19" s="22">
        <v>14453969</v>
      </c>
      <c r="I19" s="22">
        <v>14361135</v>
      </c>
    </row>
    <row r="20" spans="1:9" ht="12.75" customHeight="1">
      <c r="A20" s="189" t="s">
        <v>15</v>
      </c>
      <c r="B20" s="189"/>
      <c r="C20" s="189"/>
      <c r="D20" s="189"/>
      <c r="E20" s="189"/>
      <c r="F20" s="189"/>
      <c r="G20" s="14">
        <v>13</v>
      </c>
      <c r="H20" s="22">
        <v>9670373</v>
      </c>
      <c r="I20" s="22">
        <v>9401811</v>
      </c>
    </row>
    <row r="21" spans="1:9" ht="12.75" customHeight="1">
      <c r="A21" s="189" t="s">
        <v>16</v>
      </c>
      <c r="B21" s="189"/>
      <c r="C21" s="189"/>
      <c r="D21" s="189"/>
      <c r="E21" s="189"/>
      <c r="F21" s="189"/>
      <c r="G21" s="14">
        <v>14</v>
      </c>
      <c r="H21" s="22">
        <v>2415748</v>
      </c>
      <c r="I21" s="22">
        <v>1955818</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2377640</v>
      </c>
      <c r="I23" s="22">
        <v>2969065</v>
      </c>
    </row>
    <row r="24" spans="1:9" ht="12.75" customHeight="1">
      <c r="A24" s="189" t="s">
        <v>19</v>
      </c>
      <c r="B24" s="189"/>
      <c r="C24" s="189"/>
      <c r="D24" s="189"/>
      <c r="E24" s="189"/>
      <c r="F24" s="189"/>
      <c r="G24" s="14">
        <v>17</v>
      </c>
      <c r="H24" s="22">
        <v>664968</v>
      </c>
      <c r="I24" s="22">
        <v>691647</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1594185</v>
      </c>
      <c r="I27" s="23">
        <f>SUM(I28:I37)</f>
        <v>1594415</v>
      </c>
    </row>
    <row r="28" spans="1:9" ht="12.75" customHeight="1">
      <c r="A28" s="189" t="s">
        <v>23</v>
      </c>
      <c r="B28" s="189"/>
      <c r="C28" s="189"/>
      <c r="D28" s="189"/>
      <c r="E28" s="189"/>
      <c r="F28" s="189"/>
      <c r="G28" s="14">
        <v>21</v>
      </c>
      <c r="H28" s="22">
        <v>0</v>
      </c>
      <c r="I28" s="22">
        <v>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10005</v>
      </c>
      <c r="I31" s="22">
        <v>10005</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1199000</v>
      </c>
      <c r="I35" s="22">
        <v>1199230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385180</v>
      </c>
      <c r="I37" s="22">
        <v>385180</v>
      </c>
    </row>
    <row r="38" spans="1:9" ht="12.75" customHeight="1">
      <c r="A38" s="190" t="s">
        <v>33</v>
      </c>
      <c r="B38" s="190"/>
      <c r="C38" s="190"/>
      <c r="D38" s="190"/>
      <c r="E38" s="190"/>
      <c r="F38" s="190"/>
      <c r="G38" s="15">
        <v>31</v>
      </c>
      <c r="H38" s="23">
        <f>H39+H40+H41+H42</f>
        <v>0</v>
      </c>
      <c r="I38" s="23">
        <f>I39+I40+I41+I42</f>
        <v>0</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25668418</v>
      </c>
      <c r="I44" s="23">
        <f>I45+I53+I60+I70</f>
        <v>27754672</v>
      </c>
    </row>
    <row r="45" spans="1:9" ht="12.75" customHeight="1">
      <c r="A45" s="190" t="s">
        <v>39</v>
      </c>
      <c r="B45" s="190"/>
      <c r="C45" s="190"/>
      <c r="D45" s="190"/>
      <c r="E45" s="190"/>
      <c r="F45" s="190"/>
      <c r="G45" s="15">
        <v>38</v>
      </c>
      <c r="H45" s="23">
        <f>SUM(H46:H52)</f>
        <v>2291405</v>
      </c>
      <c r="I45" s="23">
        <f>SUM(I46:I52)</f>
        <v>2966052</v>
      </c>
    </row>
    <row r="46" spans="1:9" ht="12.75" customHeight="1">
      <c r="A46" s="189" t="s">
        <v>40</v>
      </c>
      <c r="B46" s="189"/>
      <c r="C46" s="189"/>
      <c r="D46" s="189"/>
      <c r="E46" s="189"/>
      <c r="F46" s="189"/>
      <c r="G46" s="14">
        <v>39</v>
      </c>
      <c r="H46" s="22">
        <v>1423874</v>
      </c>
      <c r="I46" s="22">
        <v>2112254</v>
      </c>
    </row>
    <row r="47" spans="1:9" ht="12.75" customHeight="1">
      <c r="A47" s="189" t="s">
        <v>41</v>
      </c>
      <c r="B47" s="189"/>
      <c r="C47" s="189"/>
      <c r="D47" s="189"/>
      <c r="E47" s="189"/>
      <c r="F47" s="189"/>
      <c r="G47" s="14">
        <v>40</v>
      </c>
      <c r="H47" s="22">
        <v>1536</v>
      </c>
      <c r="I47" s="22">
        <v>4193</v>
      </c>
    </row>
    <row r="48" spans="1:9" ht="12.75" customHeight="1">
      <c r="A48" s="189" t="s">
        <v>42</v>
      </c>
      <c r="B48" s="189"/>
      <c r="C48" s="189"/>
      <c r="D48" s="189"/>
      <c r="E48" s="189"/>
      <c r="F48" s="189"/>
      <c r="G48" s="14">
        <v>41</v>
      </c>
      <c r="H48" s="22">
        <v>150691</v>
      </c>
      <c r="I48" s="22">
        <v>181685</v>
      </c>
    </row>
    <row r="49" spans="1:9" ht="12.75" customHeight="1">
      <c r="A49" s="189" t="s">
        <v>43</v>
      </c>
      <c r="B49" s="189"/>
      <c r="C49" s="189"/>
      <c r="D49" s="189"/>
      <c r="E49" s="189"/>
      <c r="F49" s="189"/>
      <c r="G49" s="14">
        <v>42</v>
      </c>
      <c r="H49" s="22">
        <v>715304</v>
      </c>
      <c r="I49" s="22">
        <v>667920</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7645668</v>
      </c>
      <c r="I53" s="23">
        <f>SUM(I54:I59)</f>
        <v>9077445</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4523108</v>
      </c>
      <c r="I56" s="22">
        <v>6073054</v>
      </c>
    </row>
    <row r="57" spans="1:9" ht="12.75" customHeight="1">
      <c r="A57" s="189" t="s">
        <v>51</v>
      </c>
      <c r="B57" s="189"/>
      <c r="C57" s="189"/>
      <c r="D57" s="189"/>
      <c r="E57" s="189"/>
      <c r="F57" s="189"/>
      <c r="G57" s="14">
        <v>50</v>
      </c>
      <c r="H57" s="22">
        <v>32578</v>
      </c>
      <c r="I57" s="22">
        <v>74089</v>
      </c>
    </row>
    <row r="58" spans="1:9" ht="12.75" customHeight="1">
      <c r="A58" s="189" t="s">
        <v>52</v>
      </c>
      <c r="B58" s="189"/>
      <c r="C58" s="189"/>
      <c r="D58" s="189"/>
      <c r="E58" s="189"/>
      <c r="F58" s="189"/>
      <c r="G58" s="14">
        <v>51</v>
      </c>
      <c r="H58" s="22">
        <v>250550</v>
      </c>
      <c r="I58" s="22">
        <v>106858</v>
      </c>
    </row>
    <row r="59" spans="1:9" ht="12.75" customHeight="1">
      <c r="A59" s="189" t="s">
        <v>53</v>
      </c>
      <c r="B59" s="189"/>
      <c r="C59" s="189"/>
      <c r="D59" s="189"/>
      <c r="E59" s="189"/>
      <c r="F59" s="189"/>
      <c r="G59" s="14">
        <v>52</v>
      </c>
      <c r="H59" s="22">
        <v>2839432</v>
      </c>
      <c r="I59" s="22">
        <v>2823444</v>
      </c>
    </row>
    <row r="60" spans="1:9" ht="12.75" customHeight="1">
      <c r="A60" s="190" t="s">
        <v>54</v>
      </c>
      <c r="B60" s="190"/>
      <c r="C60" s="190"/>
      <c r="D60" s="190"/>
      <c r="E60" s="190"/>
      <c r="F60" s="190"/>
      <c r="G60" s="15">
        <v>53</v>
      </c>
      <c r="H60" s="23">
        <f>SUM(H61:H69)</f>
        <v>15187172</v>
      </c>
      <c r="I60" s="23">
        <f>SUM(I61:I69)</f>
        <v>15138500</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60172</v>
      </c>
      <c r="I68" s="22">
        <v>11500</v>
      </c>
    </row>
    <row r="69" spans="1:9" ht="12.75" customHeight="1">
      <c r="A69" s="189" t="s">
        <v>56</v>
      </c>
      <c r="B69" s="189"/>
      <c r="C69" s="189"/>
      <c r="D69" s="189"/>
      <c r="E69" s="189"/>
      <c r="F69" s="189"/>
      <c r="G69" s="14">
        <v>62</v>
      </c>
      <c r="H69" s="22">
        <v>15127000</v>
      </c>
      <c r="I69" s="22">
        <v>15127000</v>
      </c>
    </row>
    <row r="70" spans="1:9" ht="12.75" customHeight="1">
      <c r="A70" s="189" t="s">
        <v>57</v>
      </c>
      <c r="B70" s="189"/>
      <c r="C70" s="189"/>
      <c r="D70" s="189"/>
      <c r="E70" s="189"/>
      <c r="F70" s="189"/>
      <c r="G70" s="14">
        <v>63</v>
      </c>
      <c r="H70" s="22">
        <v>544173</v>
      </c>
      <c r="I70" s="22">
        <v>572675</v>
      </c>
    </row>
    <row r="71" spans="1:9" ht="12.75" customHeight="1">
      <c r="A71" s="206" t="s">
        <v>58</v>
      </c>
      <c r="B71" s="206"/>
      <c r="C71" s="206"/>
      <c r="D71" s="206"/>
      <c r="E71" s="206"/>
      <c r="F71" s="206"/>
      <c r="G71" s="14">
        <v>64</v>
      </c>
      <c r="H71" s="22">
        <v>166669</v>
      </c>
      <c r="I71" s="22">
        <v>0</v>
      </c>
    </row>
    <row r="72" spans="1:9" ht="12.75" customHeight="1">
      <c r="A72" s="191" t="s">
        <v>305</v>
      </c>
      <c r="B72" s="191"/>
      <c r="C72" s="191"/>
      <c r="D72" s="191"/>
      <c r="E72" s="191"/>
      <c r="F72" s="191"/>
      <c r="G72" s="15">
        <v>65</v>
      </c>
      <c r="H72" s="23">
        <f>H8+H9+H44+H71</f>
        <v>72544060</v>
      </c>
      <c r="I72" s="23">
        <f>I8+I9+I44+I71</f>
        <v>74370363</v>
      </c>
    </row>
    <row r="73" spans="1:9" ht="12.75" customHeight="1">
      <c r="A73" s="206" t="s">
        <v>59</v>
      </c>
      <c r="B73" s="206"/>
      <c r="C73" s="206"/>
      <c r="D73" s="206"/>
      <c r="E73" s="206"/>
      <c r="F73" s="206"/>
      <c r="G73" s="14">
        <v>66</v>
      </c>
      <c r="H73" s="22">
        <v>300054</v>
      </c>
      <c r="I73" s="22">
        <v>299054</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54627668</v>
      </c>
      <c r="I75" s="102">
        <f>I76+I77+I78+I84+I85+I91+I94+I97</f>
        <v>57797071</v>
      </c>
    </row>
    <row r="76" spans="1:9" ht="12.75" customHeight="1">
      <c r="A76" s="189" t="s">
        <v>61</v>
      </c>
      <c r="B76" s="189"/>
      <c r="C76" s="189"/>
      <c r="D76" s="189"/>
      <c r="E76" s="189"/>
      <c r="F76" s="189"/>
      <c r="G76" s="14">
        <v>68</v>
      </c>
      <c r="H76" s="22">
        <v>50315800</v>
      </c>
      <c r="I76" s="22">
        <v>50315800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6307366</v>
      </c>
      <c r="I78" s="102">
        <f>SUM(I79:I83)</f>
        <v>4553661</v>
      </c>
    </row>
    <row r="79" spans="1:9" ht="12.75" customHeight="1">
      <c r="A79" s="189" t="s">
        <v>64</v>
      </c>
      <c r="B79" s="189"/>
      <c r="C79" s="189"/>
      <c r="D79" s="189"/>
      <c r="E79" s="189"/>
      <c r="F79" s="189"/>
      <c r="G79" s="14">
        <v>71</v>
      </c>
      <c r="H79" s="22">
        <v>245589</v>
      </c>
      <c r="I79" s="22">
        <v>245589</v>
      </c>
    </row>
    <row r="80" spans="1:9" ht="12.75" customHeight="1">
      <c r="A80" s="189" t="s">
        <v>65</v>
      </c>
      <c r="B80" s="189"/>
      <c r="C80" s="189"/>
      <c r="D80" s="189"/>
      <c r="E80" s="189"/>
      <c r="F80" s="189"/>
      <c r="G80" s="14">
        <v>72</v>
      </c>
      <c r="H80" s="22">
        <v>7967810</v>
      </c>
      <c r="I80" s="22">
        <v>6834656</v>
      </c>
    </row>
    <row r="81" spans="1:9" ht="12.75" customHeight="1">
      <c r="A81" s="189" t="s">
        <v>66</v>
      </c>
      <c r="B81" s="189"/>
      <c r="C81" s="189"/>
      <c r="D81" s="189"/>
      <c r="E81" s="189"/>
      <c r="F81" s="189"/>
      <c r="G81" s="14">
        <v>73</v>
      </c>
      <c r="H81" s="22">
        <v>-2526584</v>
      </c>
      <c r="I81" s="22">
        <v>-2526584</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620551</v>
      </c>
      <c r="I83" s="22">
        <v>0</v>
      </c>
    </row>
    <row r="84" spans="1:9" ht="12.75" customHeight="1">
      <c r="A84" s="207" t="s">
        <v>69</v>
      </c>
      <c r="B84" s="207"/>
      <c r="C84" s="207"/>
      <c r="D84" s="207"/>
      <c r="E84" s="207"/>
      <c r="F84" s="207"/>
      <c r="G84" s="95">
        <v>76</v>
      </c>
      <c r="H84" s="96">
        <v>0</v>
      </c>
      <c r="I84" s="96">
        <v>0</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54707</v>
      </c>
      <c r="I91" s="23">
        <f>I92-I93</f>
        <v>54707</v>
      </c>
    </row>
    <row r="92" spans="1:9" ht="12.75" customHeight="1">
      <c r="A92" s="189" t="s">
        <v>72</v>
      </c>
      <c r="B92" s="189"/>
      <c r="C92" s="189"/>
      <c r="D92" s="189"/>
      <c r="E92" s="189"/>
      <c r="F92" s="189"/>
      <c r="G92" s="14">
        <v>84</v>
      </c>
      <c r="H92" s="22">
        <v>54707</v>
      </c>
      <c r="I92" s="22">
        <v>54707</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-2050205</v>
      </c>
      <c r="I94" s="23">
        <f>I95-I96</f>
        <v>2872903</v>
      </c>
    </row>
    <row r="95" spans="1:9" ht="12.75" customHeight="1">
      <c r="A95" s="189" t="s">
        <v>74</v>
      </c>
      <c r="B95" s="189"/>
      <c r="C95" s="189"/>
      <c r="D95" s="189"/>
      <c r="E95" s="189"/>
      <c r="F95" s="189"/>
      <c r="G95" s="14">
        <v>87</v>
      </c>
      <c r="H95" s="22">
        <v>0</v>
      </c>
      <c r="I95" s="22">
        <v>2872903</v>
      </c>
    </row>
    <row r="96" spans="1:9" ht="12.75" customHeight="1">
      <c r="A96" s="189" t="s">
        <v>75</v>
      </c>
      <c r="B96" s="189"/>
      <c r="C96" s="189"/>
      <c r="D96" s="189"/>
      <c r="E96" s="189"/>
      <c r="F96" s="189"/>
      <c r="G96" s="14">
        <v>88</v>
      </c>
      <c r="H96" s="22">
        <v>2050205</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7183638</v>
      </c>
      <c r="I105" s="23">
        <f>SUM(I106:I116)</f>
        <v>7477599</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656250</v>
      </c>
      <c r="I110" s="22">
        <v>656250</v>
      </c>
    </row>
    <row r="111" spans="1:9" ht="12.75" customHeight="1">
      <c r="A111" s="189" t="s">
        <v>88</v>
      </c>
      <c r="B111" s="189"/>
      <c r="C111" s="189"/>
      <c r="D111" s="189"/>
      <c r="E111" s="189"/>
      <c r="F111" s="189"/>
      <c r="G111" s="14">
        <v>103</v>
      </c>
      <c r="H111" s="22">
        <v>6527388</v>
      </c>
      <c r="I111" s="22">
        <v>6821349</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0</v>
      </c>
      <c r="I115" s="22">
        <v>0</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10408781</v>
      </c>
      <c r="I117" s="23">
        <f>SUM(I118:I131)</f>
        <v>9055193</v>
      </c>
    </row>
    <row r="118" spans="1:9" ht="12.75" customHeight="1">
      <c r="A118" s="189" t="s">
        <v>83</v>
      </c>
      <c r="B118" s="189"/>
      <c r="C118" s="189"/>
      <c r="D118" s="189"/>
      <c r="E118" s="189"/>
      <c r="F118" s="189"/>
      <c r="G118" s="14">
        <v>110</v>
      </c>
      <c r="H118" s="22">
        <v>0</v>
      </c>
      <c r="I118" s="22">
        <v>0</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93750</v>
      </c>
      <c r="I122" s="22">
        <v>46875</v>
      </c>
    </row>
    <row r="123" spans="1:9" ht="12.75" customHeight="1">
      <c r="A123" s="189" t="s">
        <v>88</v>
      </c>
      <c r="B123" s="189"/>
      <c r="C123" s="189"/>
      <c r="D123" s="189"/>
      <c r="E123" s="189"/>
      <c r="F123" s="189"/>
      <c r="G123" s="14">
        <v>115</v>
      </c>
      <c r="H123" s="22">
        <v>3332064</v>
      </c>
      <c r="I123" s="22">
        <v>1830054</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5213525</v>
      </c>
      <c r="I125" s="22">
        <v>5616643</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816778</v>
      </c>
      <c r="I127" s="22">
        <v>780116</v>
      </c>
    </row>
    <row r="128" spans="1:9">
      <c r="A128" s="189" t="s">
        <v>95</v>
      </c>
      <c r="B128" s="189"/>
      <c r="C128" s="189"/>
      <c r="D128" s="189"/>
      <c r="E128" s="189"/>
      <c r="F128" s="189"/>
      <c r="G128" s="14">
        <v>120</v>
      </c>
      <c r="H128" s="22">
        <v>593090</v>
      </c>
      <c r="I128" s="22">
        <v>573173</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359574</v>
      </c>
      <c r="I131" s="22">
        <v>208332</v>
      </c>
    </row>
    <row r="132" spans="1:9" ht="22.15" customHeight="1">
      <c r="A132" s="206" t="s">
        <v>99</v>
      </c>
      <c r="B132" s="206"/>
      <c r="C132" s="206"/>
      <c r="D132" s="206"/>
      <c r="E132" s="206"/>
      <c r="F132" s="206"/>
      <c r="G132" s="14">
        <v>124</v>
      </c>
      <c r="H132" s="22">
        <v>323973</v>
      </c>
      <c r="I132" s="22">
        <v>40500</v>
      </c>
    </row>
    <row r="133" spans="1:9" ht="12.75" customHeight="1">
      <c r="A133" s="191" t="s">
        <v>359</v>
      </c>
      <c r="B133" s="191"/>
      <c r="C133" s="191"/>
      <c r="D133" s="191"/>
      <c r="E133" s="191"/>
      <c r="F133" s="191"/>
      <c r="G133" s="15">
        <v>125</v>
      </c>
      <c r="H133" s="23">
        <f>H75+H98+H105+H117+H132</f>
        <v>72544060</v>
      </c>
      <c r="I133" s="23">
        <f>I75+I98+I105+I117+I132</f>
        <v>74370363</v>
      </c>
    </row>
    <row r="134" spans="1:9">
      <c r="A134" s="206" t="s">
        <v>100</v>
      </c>
      <c r="B134" s="206"/>
      <c r="C134" s="206"/>
      <c r="D134" s="206"/>
      <c r="E134" s="206"/>
      <c r="F134" s="206"/>
      <c r="G134" s="14">
        <v>126</v>
      </c>
      <c r="H134" s="22">
        <v>300054</v>
      </c>
      <c r="I134" s="22">
        <v>299054</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56999999999999995" bottom="0.44" header="0.51181102362204722" footer="0.38"/>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A8" sqref="A8:F8"/>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466</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469</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39269420</v>
      </c>
      <c r="I8" s="107">
        <f>SUM(I9:I13)</f>
        <v>18099226</v>
      </c>
      <c r="J8" s="107">
        <f>SUM(J9:J13)</f>
        <v>41723831</v>
      </c>
      <c r="K8" s="107">
        <f>SUM(K9:K13)</f>
        <v>18449355</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35327813</v>
      </c>
      <c r="I10" s="108">
        <v>16193227</v>
      </c>
      <c r="J10" s="108">
        <v>40204911</v>
      </c>
      <c r="K10" s="108">
        <v>18266917</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3941607</v>
      </c>
      <c r="I13" s="108">
        <v>1905999</v>
      </c>
      <c r="J13" s="108">
        <v>1518920</v>
      </c>
      <c r="K13" s="108">
        <v>182438</v>
      </c>
    </row>
    <row r="14" spans="1:11" ht="12.75" customHeight="1">
      <c r="A14" s="224" t="s">
        <v>361</v>
      </c>
      <c r="B14" s="224"/>
      <c r="C14" s="224"/>
      <c r="D14" s="224"/>
      <c r="E14" s="224"/>
      <c r="F14" s="224"/>
      <c r="G14" s="15">
        <v>7</v>
      </c>
      <c r="H14" s="107">
        <f>H15+H16+H20+H24+H25+H26+H29+H36</f>
        <v>35713618</v>
      </c>
      <c r="I14" s="107">
        <f>I15+I16+I20+I24+I25+I26+I29+I36</f>
        <v>15127860</v>
      </c>
      <c r="J14" s="107">
        <f>J15+J16+J20+J24+J25+J26+J29+J36</f>
        <v>38579494</v>
      </c>
      <c r="K14" s="107">
        <f>K15+K16+K20+K24+K25+K26+K29+K36</f>
        <v>15684483</v>
      </c>
    </row>
    <row r="15" spans="1:11" ht="12.75" customHeight="1">
      <c r="A15" s="189" t="s">
        <v>104</v>
      </c>
      <c r="B15" s="189"/>
      <c r="C15" s="189"/>
      <c r="D15" s="189"/>
      <c r="E15" s="189"/>
      <c r="F15" s="189"/>
      <c r="G15" s="14">
        <v>8</v>
      </c>
      <c r="H15" s="108">
        <v>70156</v>
      </c>
      <c r="I15" s="108">
        <v>9764</v>
      </c>
      <c r="J15" s="108">
        <v>5094</v>
      </c>
      <c r="K15" s="108">
        <v>-37943</v>
      </c>
    </row>
    <row r="16" spans="1:11" ht="12.75" customHeight="1">
      <c r="A16" s="190" t="s">
        <v>441</v>
      </c>
      <c r="B16" s="190"/>
      <c r="C16" s="190"/>
      <c r="D16" s="190"/>
      <c r="E16" s="190"/>
      <c r="F16" s="190"/>
      <c r="G16" s="15">
        <v>9</v>
      </c>
      <c r="H16" s="107">
        <f>SUM(H17:H19)</f>
        <v>20332858</v>
      </c>
      <c r="I16" s="107">
        <f>SUM(I17:I19)</f>
        <v>9192572</v>
      </c>
      <c r="J16" s="107">
        <f>SUM(J17:J19)</f>
        <v>23916392</v>
      </c>
      <c r="K16" s="107">
        <f>SUM(K17:K19)</f>
        <v>10342667</v>
      </c>
    </row>
    <row r="17" spans="1:11" ht="12.75" customHeight="1">
      <c r="A17" s="225" t="s">
        <v>120</v>
      </c>
      <c r="B17" s="225"/>
      <c r="C17" s="225"/>
      <c r="D17" s="225"/>
      <c r="E17" s="225"/>
      <c r="F17" s="225"/>
      <c r="G17" s="14">
        <v>10</v>
      </c>
      <c r="H17" s="108">
        <v>10362036</v>
      </c>
      <c r="I17" s="108">
        <v>4979266</v>
      </c>
      <c r="J17" s="108">
        <v>13221306</v>
      </c>
      <c r="K17" s="108">
        <v>5662847</v>
      </c>
    </row>
    <row r="18" spans="1:11" ht="12.75" customHeight="1">
      <c r="A18" s="225" t="s">
        <v>121</v>
      </c>
      <c r="B18" s="225"/>
      <c r="C18" s="225"/>
      <c r="D18" s="225"/>
      <c r="E18" s="225"/>
      <c r="F18" s="225"/>
      <c r="G18" s="14">
        <v>11</v>
      </c>
      <c r="H18" s="108">
        <v>5688500</v>
      </c>
      <c r="I18" s="108">
        <v>2285866</v>
      </c>
      <c r="J18" s="108">
        <v>5804725</v>
      </c>
      <c r="K18" s="108">
        <v>2591036</v>
      </c>
    </row>
    <row r="19" spans="1:11" ht="12.75" customHeight="1">
      <c r="A19" s="225" t="s">
        <v>122</v>
      </c>
      <c r="B19" s="225"/>
      <c r="C19" s="225"/>
      <c r="D19" s="225"/>
      <c r="E19" s="225"/>
      <c r="F19" s="225"/>
      <c r="G19" s="14">
        <v>12</v>
      </c>
      <c r="H19" s="108">
        <v>4282322</v>
      </c>
      <c r="I19" s="108">
        <v>1927440</v>
      </c>
      <c r="J19" s="108">
        <v>4890361</v>
      </c>
      <c r="K19" s="108">
        <v>2088784</v>
      </c>
    </row>
    <row r="20" spans="1:11" ht="12.75" customHeight="1">
      <c r="A20" s="190" t="s">
        <v>442</v>
      </c>
      <c r="B20" s="190"/>
      <c r="C20" s="190"/>
      <c r="D20" s="190"/>
      <c r="E20" s="190"/>
      <c r="F20" s="190"/>
      <c r="G20" s="15">
        <v>13</v>
      </c>
      <c r="H20" s="107">
        <f>SUM(H21:H23)</f>
        <v>9981026</v>
      </c>
      <c r="I20" s="107">
        <f>SUM(I21:I23)</f>
        <v>3448035</v>
      </c>
      <c r="J20" s="107">
        <f>SUM(J21:J23)</f>
        <v>10485867</v>
      </c>
      <c r="K20" s="107">
        <f>SUM(K21:K23)</f>
        <v>3744996</v>
      </c>
    </row>
    <row r="21" spans="1:11" ht="12.75" customHeight="1">
      <c r="A21" s="225" t="s">
        <v>105</v>
      </c>
      <c r="B21" s="225"/>
      <c r="C21" s="225"/>
      <c r="D21" s="225"/>
      <c r="E21" s="225"/>
      <c r="F21" s="225"/>
      <c r="G21" s="14">
        <v>14</v>
      </c>
      <c r="H21" s="108">
        <v>6640297</v>
      </c>
      <c r="I21" s="108">
        <v>2273337</v>
      </c>
      <c r="J21" s="108">
        <v>6815709</v>
      </c>
      <c r="K21" s="108">
        <v>2410368</v>
      </c>
    </row>
    <row r="22" spans="1:11" ht="12.75" customHeight="1">
      <c r="A22" s="225" t="s">
        <v>106</v>
      </c>
      <c r="B22" s="225"/>
      <c r="C22" s="225"/>
      <c r="D22" s="225"/>
      <c r="E22" s="225"/>
      <c r="F22" s="225"/>
      <c r="G22" s="14">
        <v>15</v>
      </c>
      <c r="H22" s="108">
        <v>1935831</v>
      </c>
      <c r="I22" s="108">
        <v>688478</v>
      </c>
      <c r="J22" s="108">
        <v>2185035</v>
      </c>
      <c r="K22" s="108">
        <v>804220</v>
      </c>
    </row>
    <row r="23" spans="1:11" ht="12.75" customHeight="1">
      <c r="A23" s="225" t="s">
        <v>107</v>
      </c>
      <c r="B23" s="225"/>
      <c r="C23" s="225"/>
      <c r="D23" s="225"/>
      <c r="E23" s="225"/>
      <c r="F23" s="225"/>
      <c r="G23" s="14">
        <v>16</v>
      </c>
      <c r="H23" s="108">
        <v>1404898</v>
      </c>
      <c r="I23" s="108">
        <v>486220</v>
      </c>
      <c r="J23" s="108">
        <v>1485123</v>
      </c>
      <c r="K23" s="108">
        <v>530408</v>
      </c>
    </row>
    <row r="24" spans="1:11" ht="12.75" customHeight="1">
      <c r="A24" s="189" t="s">
        <v>108</v>
      </c>
      <c r="B24" s="189"/>
      <c r="C24" s="189"/>
      <c r="D24" s="189"/>
      <c r="E24" s="189"/>
      <c r="F24" s="189"/>
      <c r="G24" s="14">
        <v>17</v>
      </c>
      <c r="H24" s="108">
        <v>1929837</v>
      </c>
      <c r="I24" s="108">
        <v>581014</v>
      </c>
      <c r="J24" s="108">
        <v>1846544</v>
      </c>
      <c r="K24" s="108">
        <v>635941</v>
      </c>
    </row>
    <row r="25" spans="1:11" ht="12.75" customHeight="1">
      <c r="A25" s="189" t="s">
        <v>109</v>
      </c>
      <c r="B25" s="189"/>
      <c r="C25" s="189"/>
      <c r="D25" s="189"/>
      <c r="E25" s="189"/>
      <c r="F25" s="189"/>
      <c r="G25" s="14">
        <v>18</v>
      </c>
      <c r="H25" s="108">
        <v>2273232</v>
      </c>
      <c r="I25" s="108">
        <v>901395</v>
      </c>
      <c r="J25" s="108">
        <v>2251613</v>
      </c>
      <c r="K25" s="108">
        <v>975669</v>
      </c>
    </row>
    <row r="26" spans="1:11" ht="12.75" customHeight="1">
      <c r="A26" s="190" t="s">
        <v>443</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1126509</v>
      </c>
      <c r="I36" s="108">
        <v>995080</v>
      </c>
      <c r="J36" s="108">
        <v>73984</v>
      </c>
      <c r="K36" s="108">
        <v>23153</v>
      </c>
    </row>
    <row r="37" spans="1:11" ht="12.75" customHeight="1">
      <c r="A37" s="224" t="s">
        <v>362</v>
      </c>
      <c r="B37" s="224"/>
      <c r="C37" s="224"/>
      <c r="D37" s="224"/>
      <c r="E37" s="224"/>
      <c r="F37" s="224"/>
      <c r="G37" s="15">
        <v>30</v>
      </c>
      <c r="H37" s="107">
        <f>SUM(H38:H47)</f>
        <v>140</v>
      </c>
      <c r="I37" s="107">
        <f>SUM(I38:I47)</f>
        <v>122</v>
      </c>
      <c r="J37" s="107">
        <f>SUM(J38:J47)</f>
        <v>532</v>
      </c>
      <c r="K37" s="107">
        <f>SUM(K38:K47)</f>
        <v>18</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140</v>
      </c>
      <c r="I44" s="108">
        <v>122</v>
      </c>
      <c r="J44" s="108">
        <v>532</v>
      </c>
      <c r="K44" s="108">
        <v>18</v>
      </c>
    </row>
    <row r="45" spans="1:11" ht="12.75" customHeight="1">
      <c r="A45" s="189" t="s">
        <v>138</v>
      </c>
      <c r="B45" s="189"/>
      <c r="C45" s="189"/>
      <c r="D45" s="189"/>
      <c r="E45" s="189"/>
      <c r="F45" s="189"/>
      <c r="G45" s="14">
        <v>38</v>
      </c>
      <c r="H45" s="108">
        <v>0</v>
      </c>
      <c r="I45" s="108">
        <v>0</v>
      </c>
      <c r="J45" s="108">
        <v>0</v>
      </c>
      <c r="K45" s="108">
        <v>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302050</v>
      </c>
      <c r="I48" s="107">
        <f>SUM(I49:I55)</f>
        <v>120162</v>
      </c>
      <c r="J48" s="107">
        <f>SUM(J49:J55)</f>
        <v>271966</v>
      </c>
      <c r="K48" s="107">
        <f>SUM(K49:K55)</f>
        <v>75391</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0</v>
      </c>
      <c r="I50" s="108">
        <v>0</v>
      </c>
      <c r="J50" s="108">
        <v>0</v>
      </c>
      <c r="K50" s="108">
        <v>0</v>
      </c>
    </row>
    <row r="51" spans="1:11" ht="12.75" customHeight="1">
      <c r="A51" s="228" t="s">
        <v>143</v>
      </c>
      <c r="B51" s="228"/>
      <c r="C51" s="228"/>
      <c r="D51" s="228"/>
      <c r="E51" s="228"/>
      <c r="F51" s="228"/>
      <c r="G51" s="14">
        <v>44</v>
      </c>
      <c r="H51" s="108">
        <v>301745</v>
      </c>
      <c r="I51" s="108">
        <v>120046</v>
      </c>
      <c r="J51" s="108">
        <v>271512</v>
      </c>
      <c r="K51" s="108">
        <v>74937</v>
      </c>
    </row>
    <row r="52" spans="1:11" ht="12.75" customHeight="1">
      <c r="A52" s="228" t="s">
        <v>144</v>
      </c>
      <c r="B52" s="228"/>
      <c r="C52" s="228"/>
      <c r="D52" s="228"/>
      <c r="E52" s="228"/>
      <c r="F52" s="228"/>
      <c r="G52" s="14">
        <v>45</v>
      </c>
      <c r="H52" s="108">
        <v>305</v>
      </c>
      <c r="I52" s="108">
        <v>116</v>
      </c>
      <c r="J52" s="108">
        <v>454</v>
      </c>
      <c r="K52" s="108">
        <v>454</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39269560</v>
      </c>
      <c r="I60" s="107">
        <f t="shared" ref="I60:K60" si="0">I8+I37+I56+I57</f>
        <v>18099348</v>
      </c>
      <c r="J60" s="107">
        <f t="shared" si="0"/>
        <v>41724363</v>
      </c>
      <c r="K60" s="107">
        <f t="shared" si="0"/>
        <v>18449373</v>
      </c>
    </row>
    <row r="61" spans="1:11" ht="12.75" customHeight="1">
      <c r="A61" s="224" t="s">
        <v>365</v>
      </c>
      <c r="B61" s="224"/>
      <c r="C61" s="224"/>
      <c r="D61" s="224"/>
      <c r="E61" s="224"/>
      <c r="F61" s="224"/>
      <c r="G61" s="15">
        <v>54</v>
      </c>
      <c r="H61" s="107">
        <f>H14+H48+H58+H59</f>
        <v>36015668</v>
      </c>
      <c r="I61" s="107">
        <f t="shared" ref="I61:K61" si="1">I14+I48+I58+I59</f>
        <v>15248022</v>
      </c>
      <c r="J61" s="107">
        <f t="shared" si="1"/>
        <v>38851460</v>
      </c>
      <c r="K61" s="107">
        <f t="shared" si="1"/>
        <v>15759874</v>
      </c>
    </row>
    <row r="62" spans="1:11" ht="12.75" customHeight="1">
      <c r="A62" s="224" t="s">
        <v>366</v>
      </c>
      <c r="B62" s="224"/>
      <c r="C62" s="224"/>
      <c r="D62" s="224"/>
      <c r="E62" s="224"/>
      <c r="F62" s="224"/>
      <c r="G62" s="15">
        <v>55</v>
      </c>
      <c r="H62" s="107">
        <f>H60-H61</f>
        <v>3253892</v>
      </c>
      <c r="I62" s="107">
        <f t="shared" ref="I62:K62" si="2">I60-I61</f>
        <v>2851326</v>
      </c>
      <c r="J62" s="107">
        <f t="shared" si="2"/>
        <v>2872903</v>
      </c>
      <c r="K62" s="107">
        <f t="shared" si="2"/>
        <v>2689499</v>
      </c>
    </row>
    <row r="63" spans="1:11" ht="12.75" customHeight="1">
      <c r="A63" s="229" t="s">
        <v>367</v>
      </c>
      <c r="B63" s="229"/>
      <c r="C63" s="229"/>
      <c r="D63" s="229"/>
      <c r="E63" s="229"/>
      <c r="F63" s="229"/>
      <c r="G63" s="15">
        <v>56</v>
      </c>
      <c r="H63" s="107">
        <f>+IF((H60-H61)&gt;0,(H60-H61),0)</f>
        <v>3253892</v>
      </c>
      <c r="I63" s="107">
        <f t="shared" ref="I63:K63" si="3">+IF((I60-I61)&gt;0,(I60-I61),0)</f>
        <v>2851326</v>
      </c>
      <c r="J63" s="107">
        <f t="shared" si="3"/>
        <v>2872903</v>
      </c>
      <c r="K63" s="107">
        <f t="shared" si="3"/>
        <v>2689499</v>
      </c>
    </row>
    <row r="64" spans="1:11" ht="12.75" customHeight="1">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c r="A65" s="230" t="s">
        <v>111</v>
      </c>
      <c r="B65" s="230"/>
      <c r="C65" s="230"/>
      <c r="D65" s="230"/>
      <c r="E65" s="230"/>
      <c r="F65" s="230"/>
      <c r="G65" s="14">
        <v>58</v>
      </c>
      <c r="H65" s="108">
        <v>0</v>
      </c>
      <c r="I65" s="108">
        <v>0</v>
      </c>
      <c r="J65" s="108">
        <v>0</v>
      </c>
      <c r="K65" s="108">
        <v>0</v>
      </c>
    </row>
    <row r="66" spans="1:11" ht="12.75" customHeight="1">
      <c r="A66" s="224" t="s">
        <v>369</v>
      </c>
      <c r="B66" s="224"/>
      <c r="C66" s="224"/>
      <c r="D66" s="224"/>
      <c r="E66" s="224"/>
      <c r="F66" s="224"/>
      <c r="G66" s="15">
        <v>59</v>
      </c>
      <c r="H66" s="107">
        <f>H62-H65</f>
        <v>3253892</v>
      </c>
      <c r="I66" s="107">
        <f t="shared" ref="I66:K66" si="5">I62-I65</f>
        <v>2851326</v>
      </c>
      <c r="J66" s="107">
        <f t="shared" si="5"/>
        <v>2872903</v>
      </c>
      <c r="K66" s="107">
        <f t="shared" si="5"/>
        <v>2689499</v>
      </c>
    </row>
    <row r="67" spans="1:11" ht="12.75" customHeight="1">
      <c r="A67" s="229" t="s">
        <v>370</v>
      </c>
      <c r="B67" s="229"/>
      <c r="C67" s="229"/>
      <c r="D67" s="229"/>
      <c r="E67" s="229"/>
      <c r="F67" s="229"/>
      <c r="G67" s="15">
        <v>60</v>
      </c>
      <c r="H67" s="107">
        <f>+IF((H62-H65)&gt;0,(H62-H65),0)</f>
        <v>3253892</v>
      </c>
      <c r="I67" s="107">
        <f t="shared" ref="I67:K67" si="6">+IF((I62-I65)&gt;0,(I62-I65),0)</f>
        <v>2851326</v>
      </c>
      <c r="J67" s="107">
        <f t="shared" si="6"/>
        <v>2872903</v>
      </c>
      <c r="K67" s="107">
        <f t="shared" si="6"/>
        <v>2689499</v>
      </c>
    </row>
    <row r="68" spans="1:11" ht="12.75" customHeight="1">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3253892</v>
      </c>
      <c r="I85" s="110">
        <f>I86+I87</f>
        <v>2851326</v>
      </c>
      <c r="J85" s="110">
        <f>J86+J87</f>
        <v>2872903</v>
      </c>
      <c r="K85" s="110">
        <f>K86+K87</f>
        <v>2689499</v>
      </c>
    </row>
    <row r="86" spans="1:11" ht="12.75" customHeight="1">
      <c r="A86" s="236" t="s">
        <v>157</v>
      </c>
      <c r="B86" s="236"/>
      <c r="C86" s="236"/>
      <c r="D86" s="236"/>
      <c r="E86" s="236"/>
      <c r="F86" s="236"/>
      <c r="G86" s="14">
        <v>76</v>
      </c>
      <c r="H86" s="111">
        <v>3253892</v>
      </c>
      <c r="I86" s="111">
        <v>2851326</v>
      </c>
      <c r="J86" s="111">
        <v>2872903</v>
      </c>
      <c r="K86" s="111">
        <v>2689499</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3253892</v>
      </c>
      <c r="I89" s="111">
        <v>2851326</v>
      </c>
      <c r="J89" s="111">
        <v>2872903</v>
      </c>
      <c r="K89" s="111">
        <v>2689499</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3253892</v>
      </c>
      <c r="I109" s="110">
        <f>I89+I108</f>
        <v>2851326</v>
      </c>
      <c r="J109" s="110">
        <f t="shared" ref="J109:K109" si="12">J89+J108</f>
        <v>2872903</v>
      </c>
      <c r="K109" s="110">
        <f t="shared" si="12"/>
        <v>2689499</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3253892</v>
      </c>
      <c r="I111" s="110">
        <f>I112+I113</f>
        <v>2851326</v>
      </c>
      <c r="J111" s="110">
        <f>J112+J113</f>
        <v>2872903</v>
      </c>
      <c r="K111" s="110">
        <f>K112+K113</f>
        <v>2689499</v>
      </c>
    </row>
    <row r="112" spans="1:11" ht="12.75" customHeight="1">
      <c r="A112" s="236" t="s">
        <v>113</v>
      </c>
      <c r="B112" s="236"/>
      <c r="C112" s="236"/>
      <c r="D112" s="236"/>
      <c r="E112" s="236"/>
      <c r="F112" s="236"/>
      <c r="G112" s="14">
        <v>100</v>
      </c>
      <c r="H112" s="111">
        <v>3253892</v>
      </c>
      <c r="I112" s="111">
        <v>2851326</v>
      </c>
      <c r="J112" s="111">
        <v>2872903</v>
      </c>
      <c r="K112" s="111">
        <v>2689499</v>
      </c>
    </row>
    <row r="113" spans="1:11" ht="12.75" customHeight="1">
      <c r="A113" s="236" t="s">
        <v>165</v>
      </c>
      <c r="B113" s="236"/>
      <c r="C113" s="236"/>
      <c r="D113" s="236"/>
      <c r="E113" s="236"/>
      <c r="F113" s="236"/>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19685039370078741" right="0.15748031496062992" top="0.6692913385826772" bottom="0.39370078740157483" header="0.51181102362204722" footer="0.35433070866141736"/>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K50" sqref="K50"/>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467</v>
      </c>
      <c r="B2" s="195"/>
      <c r="C2" s="195"/>
      <c r="D2" s="195"/>
      <c r="E2" s="195"/>
      <c r="F2" s="195"/>
      <c r="G2" s="195"/>
      <c r="H2" s="195"/>
      <c r="I2" s="195"/>
    </row>
    <row r="3" spans="1:9">
      <c r="A3" s="245" t="s">
        <v>282</v>
      </c>
      <c r="B3" s="246"/>
      <c r="C3" s="246"/>
      <c r="D3" s="246"/>
      <c r="E3" s="246"/>
      <c r="F3" s="246"/>
      <c r="G3" s="246"/>
      <c r="H3" s="246"/>
      <c r="I3" s="246"/>
    </row>
    <row r="4" spans="1:9">
      <c r="A4" s="244" t="s">
        <v>468</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3253892</v>
      </c>
      <c r="I8" s="123">
        <v>2872903</v>
      </c>
    </row>
    <row r="9" spans="1:9" ht="12.75" customHeight="1">
      <c r="A9" s="248" t="s">
        <v>171</v>
      </c>
      <c r="B9" s="248"/>
      <c r="C9" s="248"/>
      <c r="D9" s="248"/>
      <c r="E9" s="248"/>
      <c r="F9" s="248"/>
      <c r="G9" s="124">
        <v>2</v>
      </c>
      <c r="H9" s="125">
        <f>H10+H11+H12+H13+H14+H15+H16+H17</f>
        <v>1929837</v>
      </c>
      <c r="I9" s="125">
        <f>I10+I11+I12+I13+I14+I15+I16+I17</f>
        <v>1846544</v>
      </c>
    </row>
    <row r="10" spans="1:9" ht="12.75" customHeight="1">
      <c r="A10" s="225" t="s">
        <v>172</v>
      </c>
      <c r="B10" s="225"/>
      <c r="C10" s="225"/>
      <c r="D10" s="225"/>
      <c r="E10" s="225"/>
      <c r="F10" s="225"/>
      <c r="G10" s="122">
        <v>3</v>
      </c>
      <c r="H10" s="123">
        <v>1929837</v>
      </c>
      <c r="I10" s="123">
        <v>1846544</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7" t="s">
        <v>307</v>
      </c>
      <c r="B18" s="247"/>
      <c r="C18" s="247"/>
      <c r="D18" s="247"/>
      <c r="E18" s="247"/>
      <c r="F18" s="247"/>
      <c r="G18" s="124">
        <v>11</v>
      </c>
      <c r="H18" s="125">
        <f>H8+H9</f>
        <v>5183729</v>
      </c>
      <c r="I18" s="125">
        <f>I8+I9</f>
        <v>4719447</v>
      </c>
    </row>
    <row r="19" spans="1:9" ht="12.75" customHeight="1">
      <c r="A19" s="248" t="s">
        <v>180</v>
      </c>
      <c r="B19" s="248"/>
      <c r="C19" s="248"/>
      <c r="D19" s="248"/>
      <c r="E19" s="248"/>
      <c r="F19" s="248"/>
      <c r="G19" s="124">
        <v>12</v>
      </c>
      <c r="H19" s="125">
        <f>H20+H21+H22+H23</f>
        <v>-1030581</v>
      </c>
      <c r="I19" s="125">
        <f>I20+I21+I22+I23</f>
        <v>-3234183</v>
      </c>
    </row>
    <row r="20" spans="1:9" ht="12.75" customHeight="1">
      <c r="A20" s="225" t="s">
        <v>181</v>
      </c>
      <c r="B20" s="225"/>
      <c r="C20" s="225"/>
      <c r="D20" s="225"/>
      <c r="E20" s="225"/>
      <c r="F20" s="225"/>
      <c r="G20" s="122">
        <v>13</v>
      </c>
      <c r="H20" s="123">
        <v>1640953</v>
      </c>
      <c r="I20" s="123">
        <f>293961-1353588</f>
        <v>-1059627</v>
      </c>
    </row>
    <row r="21" spans="1:9" ht="12.75" customHeight="1">
      <c r="A21" s="225" t="s">
        <v>182</v>
      </c>
      <c r="B21" s="225"/>
      <c r="C21" s="225"/>
      <c r="D21" s="225"/>
      <c r="E21" s="225"/>
      <c r="F21" s="225"/>
      <c r="G21" s="122">
        <v>14</v>
      </c>
      <c r="H21" s="123">
        <v>-3502701</v>
      </c>
      <c r="I21" s="123">
        <v>-1431777</v>
      </c>
    </row>
    <row r="22" spans="1:9" ht="12.75" customHeight="1">
      <c r="A22" s="225" t="s">
        <v>183</v>
      </c>
      <c r="B22" s="225"/>
      <c r="C22" s="225"/>
      <c r="D22" s="225"/>
      <c r="E22" s="225"/>
      <c r="F22" s="225"/>
      <c r="G22" s="122">
        <v>15</v>
      </c>
      <c r="H22" s="123">
        <v>737492</v>
      </c>
      <c r="I22" s="123">
        <v>-674647</v>
      </c>
    </row>
    <row r="23" spans="1:9" ht="12.75" customHeight="1">
      <c r="A23" s="225" t="s">
        <v>184</v>
      </c>
      <c r="B23" s="225"/>
      <c r="C23" s="225"/>
      <c r="D23" s="225"/>
      <c r="E23" s="225"/>
      <c r="F23" s="225"/>
      <c r="G23" s="122">
        <v>16</v>
      </c>
      <c r="H23" s="123">
        <v>93675</v>
      </c>
      <c r="I23" s="123">
        <f>-283473+48672+166669</f>
        <v>-68132</v>
      </c>
    </row>
    <row r="24" spans="1:9" ht="12.75" customHeight="1">
      <c r="A24" s="247" t="s">
        <v>185</v>
      </c>
      <c r="B24" s="247"/>
      <c r="C24" s="247"/>
      <c r="D24" s="247"/>
      <c r="E24" s="247"/>
      <c r="F24" s="247"/>
      <c r="G24" s="124">
        <v>17</v>
      </c>
      <c r="H24" s="125">
        <f>H18+H19</f>
        <v>4153148</v>
      </c>
      <c r="I24" s="125">
        <f>I18+I19</f>
        <v>1485264</v>
      </c>
    </row>
    <row r="25" spans="1:9" ht="12.75" customHeight="1">
      <c r="A25" s="189" t="s">
        <v>186</v>
      </c>
      <c r="B25" s="189"/>
      <c r="C25" s="189"/>
      <c r="D25" s="189"/>
      <c r="E25" s="189"/>
      <c r="F25" s="189"/>
      <c r="G25" s="122">
        <v>18</v>
      </c>
      <c r="H25" s="123">
        <v>0</v>
      </c>
      <c r="I25" s="123">
        <v>0</v>
      </c>
    </row>
    <row r="26" spans="1:9" ht="12.75" customHeight="1">
      <c r="A26" s="189" t="s">
        <v>187</v>
      </c>
      <c r="B26" s="189"/>
      <c r="C26" s="189"/>
      <c r="D26" s="189"/>
      <c r="E26" s="189"/>
      <c r="F26" s="189"/>
      <c r="G26" s="122">
        <v>19</v>
      </c>
      <c r="H26" s="123">
        <v>0</v>
      </c>
      <c r="I26" s="123">
        <v>0</v>
      </c>
    </row>
    <row r="27" spans="1:9" ht="25.9" customHeight="1">
      <c r="A27" s="252" t="s">
        <v>188</v>
      </c>
      <c r="B27" s="252"/>
      <c r="C27" s="252"/>
      <c r="D27" s="252"/>
      <c r="E27" s="252"/>
      <c r="F27" s="252"/>
      <c r="G27" s="124">
        <v>20</v>
      </c>
      <c r="H27" s="125">
        <f>H24+H25+H26</f>
        <v>4153148</v>
      </c>
      <c r="I27" s="125">
        <f>I24+I25+I26</f>
        <v>1485264</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0</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7" t="s">
        <v>196</v>
      </c>
      <c r="B35" s="247"/>
      <c r="C35" s="247"/>
      <c r="D35" s="247"/>
      <c r="E35" s="247"/>
      <c r="F35" s="247"/>
      <c r="G35" s="124">
        <v>27</v>
      </c>
      <c r="H35" s="127">
        <f>H29+H30+H31+H32+H33+H34</f>
        <v>0</v>
      </c>
      <c r="I35" s="127">
        <f>I29+I30+I31+I32+I33+I34</f>
        <v>0</v>
      </c>
    </row>
    <row r="36" spans="1:9" ht="22.9" customHeight="1">
      <c r="A36" s="189" t="s">
        <v>197</v>
      </c>
      <c r="B36" s="189"/>
      <c r="C36" s="189"/>
      <c r="D36" s="189"/>
      <c r="E36" s="189"/>
      <c r="F36" s="189"/>
      <c r="G36" s="122">
        <v>28</v>
      </c>
      <c r="H36" s="126">
        <v>-1182331</v>
      </c>
      <c r="I36" s="126">
        <f>-1939826+483064</f>
        <v>-1456762</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7" t="s">
        <v>202</v>
      </c>
      <c r="B41" s="247"/>
      <c r="C41" s="247"/>
      <c r="D41" s="247"/>
      <c r="E41" s="247"/>
      <c r="F41" s="247"/>
      <c r="G41" s="124">
        <v>33</v>
      </c>
      <c r="H41" s="127">
        <f>H36+H37+H38+H39+H40</f>
        <v>-1182331</v>
      </c>
      <c r="I41" s="127">
        <f>I36+I37+I38+I39+I40</f>
        <v>-1456762</v>
      </c>
    </row>
    <row r="42" spans="1:9" ht="29.45" customHeight="1">
      <c r="A42" s="252" t="s">
        <v>203</v>
      </c>
      <c r="B42" s="252"/>
      <c r="C42" s="252"/>
      <c r="D42" s="252"/>
      <c r="E42" s="252"/>
      <c r="F42" s="252"/>
      <c r="G42" s="124">
        <v>34</v>
      </c>
      <c r="H42" s="127">
        <f>H35+H41</f>
        <v>-1182331</v>
      </c>
      <c r="I42" s="127">
        <f>I35+I41</f>
        <v>-1456762</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0</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0</v>
      </c>
      <c r="I48" s="127">
        <f>I44+I45+I46+I47</f>
        <v>0</v>
      </c>
    </row>
    <row r="49" spans="1:9" ht="24.6" customHeight="1">
      <c r="A49" s="189" t="s">
        <v>306</v>
      </c>
      <c r="B49" s="189"/>
      <c r="C49" s="189"/>
      <c r="D49" s="189"/>
      <c r="E49" s="189"/>
      <c r="F49" s="189"/>
      <c r="G49" s="122">
        <v>40</v>
      </c>
      <c r="H49" s="126">
        <v>-469021</v>
      </c>
      <c r="I49" s="126">
        <v>0</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7" t="s">
        <v>214</v>
      </c>
      <c r="B54" s="247"/>
      <c r="C54" s="247"/>
      <c r="D54" s="247"/>
      <c r="E54" s="247"/>
      <c r="F54" s="247"/>
      <c r="G54" s="124">
        <v>45</v>
      </c>
      <c r="H54" s="127">
        <f>H49+H50+H51+H52+H53</f>
        <v>-469021</v>
      </c>
      <c r="I54" s="127">
        <f>I49+I50+I51+I52+I53</f>
        <v>0</v>
      </c>
    </row>
    <row r="55" spans="1:9" ht="29.45" customHeight="1">
      <c r="A55" s="252" t="s">
        <v>215</v>
      </c>
      <c r="B55" s="252"/>
      <c r="C55" s="252"/>
      <c r="D55" s="252"/>
      <c r="E55" s="252"/>
      <c r="F55" s="252"/>
      <c r="G55" s="124">
        <v>46</v>
      </c>
      <c r="H55" s="127">
        <f>H48+H54</f>
        <v>-469021</v>
      </c>
      <c r="I55" s="127">
        <f>I48+I54</f>
        <v>0</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2501796</v>
      </c>
      <c r="I57" s="127">
        <f>I27+I42+I55+I56</f>
        <v>28502</v>
      </c>
    </row>
    <row r="58" spans="1:9">
      <c r="A58" s="253" t="s">
        <v>218</v>
      </c>
      <c r="B58" s="253"/>
      <c r="C58" s="253"/>
      <c r="D58" s="253"/>
      <c r="E58" s="253"/>
      <c r="F58" s="253"/>
      <c r="G58" s="122">
        <v>49</v>
      </c>
      <c r="H58" s="126">
        <v>604014</v>
      </c>
      <c r="I58" s="126">
        <v>544173</v>
      </c>
    </row>
    <row r="59" spans="1:9" ht="31.15" customHeight="1">
      <c r="A59" s="252" t="s">
        <v>219</v>
      </c>
      <c r="B59" s="252"/>
      <c r="C59" s="252"/>
      <c r="D59" s="252"/>
      <c r="E59" s="252"/>
      <c r="F59" s="252"/>
      <c r="G59" s="124">
        <v>50</v>
      </c>
      <c r="H59" s="127">
        <f>H57+H58</f>
        <v>3105810</v>
      </c>
      <c r="I59" s="127">
        <f>I57+I58</f>
        <v>572675</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23622047244094491" top="0.27559055118110237" bottom="0.55118110236220474" header="0.23622047244094491"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4" zoomScale="110" workbookViewId="0">
      <selection activeCell="D65" sqref="D65:D6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396</v>
      </c>
      <c r="B12" s="258"/>
      <c r="C12" s="258"/>
      <c r="D12" s="258"/>
      <c r="E12" s="258"/>
      <c r="F12" s="258"/>
      <c r="G12" s="21">
        <v>5</v>
      </c>
      <c r="H12" s="30">
        <v>0</v>
      </c>
      <c r="I12" s="30">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3" zoomScaleSheetLayoutView="83" workbookViewId="0">
      <selection activeCell="I9" sqref="I9"/>
    </sheetView>
  </sheetViews>
  <sheetFormatPr defaultRowHeight="12.75"/>
  <cols>
    <col min="1" max="4" width="9.140625" style="1"/>
    <col min="5" max="5" width="10.425781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44562</v>
      </c>
      <c r="F2" s="4" t="s">
        <v>0</v>
      </c>
      <c r="G2" s="9">
        <v>44834</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50315800</v>
      </c>
      <c r="I7" s="41">
        <v>0</v>
      </c>
      <c r="J7" s="41">
        <v>183534</v>
      </c>
      <c r="K7" s="41">
        <v>7409314</v>
      </c>
      <c r="L7" s="41">
        <v>2526584</v>
      </c>
      <c r="M7" s="41">
        <v>0</v>
      </c>
      <c r="N7" s="41">
        <v>620551</v>
      </c>
      <c r="O7" s="41">
        <v>0</v>
      </c>
      <c r="P7" s="41">
        <v>0</v>
      </c>
      <c r="Q7" s="41">
        <v>0</v>
      </c>
      <c r="R7" s="41">
        <v>0</v>
      </c>
      <c r="S7" s="41">
        <v>0</v>
      </c>
      <c r="T7" s="41">
        <v>0</v>
      </c>
      <c r="U7" s="41">
        <v>-5293</v>
      </c>
      <c r="V7" s="41">
        <v>767785</v>
      </c>
      <c r="W7" s="42">
        <f>H7+I7+J7+K7-L7+M7+N7+O7+P7+Q7+R7+U7+V7+S7+T7</f>
        <v>56765107</v>
      </c>
      <c r="X7" s="41">
        <v>0</v>
      </c>
      <c r="Y7" s="42">
        <f>W7+X7</f>
        <v>56765107</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50315800</v>
      </c>
      <c r="I10" s="42">
        <f t="shared" ref="I10:Y10" si="2">I7+I8+I9</f>
        <v>0</v>
      </c>
      <c r="J10" s="42">
        <f t="shared" si="2"/>
        <v>183534</v>
      </c>
      <c r="K10" s="42">
        <f>K7+K8+K9</f>
        <v>7409314</v>
      </c>
      <c r="L10" s="42">
        <f t="shared" si="2"/>
        <v>2526584</v>
      </c>
      <c r="M10" s="42">
        <f t="shared" si="2"/>
        <v>0</v>
      </c>
      <c r="N10" s="42">
        <f t="shared" si="2"/>
        <v>620551</v>
      </c>
      <c r="O10" s="42">
        <f t="shared" si="2"/>
        <v>0</v>
      </c>
      <c r="P10" s="42">
        <f t="shared" si="2"/>
        <v>0</v>
      </c>
      <c r="Q10" s="42">
        <f t="shared" si="2"/>
        <v>0</v>
      </c>
      <c r="R10" s="42">
        <f t="shared" si="2"/>
        <v>0</v>
      </c>
      <c r="S10" s="42">
        <f t="shared" si="2"/>
        <v>0</v>
      </c>
      <c r="T10" s="42">
        <f t="shared" si="2"/>
        <v>0</v>
      </c>
      <c r="U10" s="42">
        <f t="shared" si="2"/>
        <v>-5293</v>
      </c>
      <c r="V10" s="42">
        <f t="shared" si="2"/>
        <v>767785</v>
      </c>
      <c r="W10" s="42">
        <f t="shared" si="2"/>
        <v>56765107</v>
      </c>
      <c r="X10" s="42">
        <f t="shared" si="2"/>
        <v>0</v>
      </c>
      <c r="Y10" s="42">
        <f t="shared" si="2"/>
        <v>56765107</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-2050205</v>
      </c>
      <c r="W11" s="42">
        <f t="shared" ref="W11:W29" si="3">H11+I11+J11+K11-L11+M11+N11+O11+P11+Q11+R11+U11+V11+S11+T11</f>
        <v>-2050205</v>
      </c>
      <c r="X11" s="41">
        <v>0</v>
      </c>
      <c r="Y11" s="42">
        <f t="shared" ref="Y11:Y29" si="4">W11+X11</f>
        <v>-2050205</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533317</v>
      </c>
      <c r="V19" s="41">
        <v>0</v>
      </c>
      <c r="W19" s="42">
        <f t="shared" si="3"/>
        <v>533317</v>
      </c>
      <c r="X19" s="41">
        <v>0</v>
      </c>
      <c r="Y19" s="42">
        <f t="shared" si="4"/>
        <v>533317</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426</v>
      </c>
      <c r="B28" s="278"/>
      <c r="C28" s="278"/>
      <c r="D28" s="278"/>
      <c r="E28" s="278"/>
      <c r="F28" s="278"/>
      <c r="G28" s="6">
        <v>22</v>
      </c>
      <c r="H28" s="41">
        <v>0</v>
      </c>
      <c r="I28" s="41">
        <v>0</v>
      </c>
      <c r="J28" s="41">
        <v>62055</v>
      </c>
      <c r="K28" s="41">
        <v>558496</v>
      </c>
      <c r="L28" s="41">
        <v>0</v>
      </c>
      <c r="M28" s="41">
        <v>0</v>
      </c>
      <c r="N28" s="41">
        <v>0</v>
      </c>
      <c r="O28" s="41">
        <v>0</v>
      </c>
      <c r="P28" s="41">
        <v>0</v>
      </c>
      <c r="Q28" s="41">
        <v>0</v>
      </c>
      <c r="R28" s="41">
        <v>0</v>
      </c>
      <c r="S28" s="41">
        <v>0</v>
      </c>
      <c r="T28" s="41">
        <v>0</v>
      </c>
      <c r="U28" s="41">
        <v>-473317</v>
      </c>
      <c r="V28" s="41">
        <v>-767785</v>
      </c>
      <c r="W28" s="42">
        <f t="shared" si="3"/>
        <v>-620551</v>
      </c>
      <c r="X28" s="41">
        <v>0</v>
      </c>
      <c r="Y28" s="42">
        <f t="shared" si="4"/>
        <v>-620551</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428</v>
      </c>
      <c r="B30" s="296"/>
      <c r="C30" s="296"/>
      <c r="D30" s="296"/>
      <c r="E30" s="296"/>
      <c r="F30" s="296"/>
      <c r="G30" s="8">
        <v>24</v>
      </c>
      <c r="H30" s="44">
        <f>SUM(H10:H29)</f>
        <v>50315800</v>
      </c>
      <c r="I30" s="44">
        <f t="shared" ref="I30:Y30" si="5">SUM(I10:I29)</f>
        <v>0</v>
      </c>
      <c r="J30" s="44">
        <f t="shared" si="5"/>
        <v>245589</v>
      </c>
      <c r="K30" s="44">
        <f t="shared" si="5"/>
        <v>7967810</v>
      </c>
      <c r="L30" s="44">
        <f t="shared" si="5"/>
        <v>2526584</v>
      </c>
      <c r="M30" s="44">
        <f t="shared" si="5"/>
        <v>0</v>
      </c>
      <c r="N30" s="44">
        <f t="shared" si="5"/>
        <v>620551</v>
      </c>
      <c r="O30" s="44">
        <f t="shared" si="5"/>
        <v>0</v>
      </c>
      <c r="P30" s="44">
        <f t="shared" si="5"/>
        <v>0</v>
      </c>
      <c r="Q30" s="44">
        <f t="shared" si="5"/>
        <v>0</v>
      </c>
      <c r="R30" s="44">
        <f t="shared" si="5"/>
        <v>0</v>
      </c>
      <c r="S30" s="44">
        <f t="shared" si="5"/>
        <v>0</v>
      </c>
      <c r="T30" s="44">
        <f t="shared" si="5"/>
        <v>0</v>
      </c>
      <c r="U30" s="44">
        <f t="shared" si="5"/>
        <v>54707</v>
      </c>
      <c r="V30" s="44">
        <f t="shared" si="5"/>
        <v>-2050205</v>
      </c>
      <c r="W30" s="44">
        <f t="shared" si="5"/>
        <v>54627668</v>
      </c>
      <c r="X30" s="44">
        <f t="shared" si="5"/>
        <v>0</v>
      </c>
      <c r="Y30" s="44">
        <f t="shared" si="5"/>
        <v>54627668</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533317</v>
      </c>
      <c r="V32" s="42">
        <f t="shared" si="6"/>
        <v>0</v>
      </c>
      <c r="W32" s="42">
        <f t="shared" si="6"/>
        <v>533317</v>
      </c>
      <c r="X32" s="42">
        <f t="shared" si="6"/>
        <v>0</v>
      </c>
      <c r="Y32" s="42">
        <f t="shared" si="6"/>
        <v>533317</v>
      </c>
    </row>
    <row r="33" spans="1:25" ht="31.5" customHeight="1">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533317</v>
      </c>
      <c r="V33" s="42">
        <f t="shared" si="8"/>
        <v>-2050205</v>
      </c>
      <c r="W33" s="42">
        <f t="shared" si="8"/>
        <v>-1516888</v>
      </c>
      <c r="X33" s="42">
        <f t="shared" si="8"/>
        <v>0</v>
      </c>
      <c r="Y33" s="42">
        <f t="shared" si="8"/>
        <v>-1516888</v>
      </c>
    </row>
    <row r="34" spans="1:25" ht="30.75" customHeight="1">
      <c r="A34" s="300" t="s">
        <v>430</v>
      </c>
      <c r="B34" s="300"/>
      <c r="C34" s="300"/>
      <c r="D34" s="300"/>
      <c r="E34" s="300"/>
      <c r="F34" s="300"/>
      <c r="G34" s="8">
        <v>27</v>
      </c>
      <c r="H34" s="44">
        <f>SUM(H21:H29)</f>
        <v>0</v>
      </c>
      <c r="I34" s="44">
        <f t="shared" ref="I34:Y34" si="10">SUM(I21:I29)</f>
        <v>0</v>
      </c>
      <c r="J34" s="44">
        <f t="shared" si="10"/>
        <v>62055</v>
      </c>
      <c r="K34" s="44">
        <f t="shared" si="10"/>
        <v>558496</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-473317</v>
      </c>
      <c r="V34" s="44">
        <f t="shared" si="10"/>
        <v>-767785</v>
      </c>
      <c r="W34" s="44">
        <f t="shared" si="10"/>
        <v>-620551</v>
      </c>
      <c r="X34" s="44">
        <f t="shared" si="10"/>
        <v>0</v>
      </c>
      <c r="Y34" s="44">
        <f t="shared" si="10"/>
        <v>-620551</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50315800</v>
      </c>
      <c r="I36" s="41">
        <v>0</v>
      </c>
      <c r="J36" s="41">
        <v>245589</v>
      </c>
      <c r="K36" s="41">
        <v>7967810</v>
      </c>
      <c r="L36" s="41">
        <v>2526584</v>
      </c>
      <c r="M36" s="41">
        <v>0</v>
      </c>
      <c r="N36" s="41">
        <v>620551</v>
      </c>
      <c r="O36" s="41">
        <v>0</v>
      </c>
      <c r="P36" s="41">
        <v>0</v>
      </c>
      <c r="Q36" s="41">
        <v>0</v>
      </c>
      <c r="R36" s="41">
        <v>0</v>
      </c>
      <c r="S36" s="41">
        <v>0</v>
      </c>
      <c r="T36" s="41">
        <v>0</v>
      </c>
      <c r="U36" s="41">
        <v>54707</v>
      </c>
      <c r="V36" s="41">
        <v>-2050205</v>
      </c>
      <c r="W36" s="45">
        <f>H36+I36+J36+K36-L36+M36+N36+O36+P36+Q36+R36+U36+V36+S36+T36</f>
        <v>54627668</v>
      </c>
      <c r="X36" s="41">
        <v>0</v>
      </c>
      <c r="Y36" s="45">
        <f t="shared" ref="Y36:Y38" si="12">W36+X36</f>
        <v>54627668</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431</v>
      </c>
      <c r="B39" s="279"/>
      <c r="C39" s="279"/>
      <c r="D39" s="279"/>
      <c r="E39" s="279"/>
      <c r="F39" s="279"/>
      <c r="G39" s="7">
        <v>31</v>
      </c>
      <c r="H39" s="42">
        <f>H36+H37+H38</f>
        <v>50315800</v>
      </c>
      <c r="I39" s="42">
        <f t="shared" ref="I39:Y39" si="14">I36+I37+I38</f>
        <v>0</v>
      </c>
      <c r="J39" s="42">
        <f t="shared" si="14"/>
        <v>245589</v>
      </c>
      <c r="K39" s="42">
        <f t="shared" si="14"/>
        <v>7967810</v>
      </c>
      <c r="L39" s="42">
        <f t="shared" si="14"/>
        <v>2526584</v>
      </c>
      <c r="M39" s="42">
        <f t="shared" si="14"/>
        <v>0</v>
      </c>
      <c r="N39" s="42">
        <f t="shared" si="14"/>
        <v>620551</v>
      </c>
      <c r="O39" s="42">
        <f t="shared" si="14"/>
        <v>0</v>
      </c>
      <c r="P39" s="42">
        <f t="shared" si="14"/>
        <v>0</v>
      </c>
      <c r="Q39" s="42">
        <f t="shared" si="14"/>
        <v>0</v>
      </c>
      <c r="R39" s="42">
        <f t="shared" si="14"/>
        <v>0</v>
      </c>
      <c r="S39" s="42">
        <f t="shared" si="14"/>
        <v>0</v>
      </c>
      <c r="T39" s="42">
        <f t="shared" si="14"/>
        <v>0</v>
      </c>
      <c r="U39" s="42">
        <f t="shared" si="14"/>
        <v>54707</v>
      </c>
      <c r="V39" s="42">
        <f t="shared" si="14"/>
        <v>-2050205</v>
      </c>
      <c r="W39" s="42">
        <f t="shared" si="14"/>
        <v>54627668</v>
      </c>
      <c r="X39" s="42">
        <f t="shared" si="14"/>
        <v>0</v>
      </c>
      <c r="Y39" s="42">
        <f t="shared" si="14"/>
        <v>54627668</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2872903</v>
      </c>
      <c r="W40" s="45">
        <f t="shared" ref="W40:W58" si="15">H40+I40+J40+K40-L40+M40+N40+O40+P40+Q40+R40+U40+V40+S40+T40</f>
        <v>2872903</v>
      </c>
      <c r="X40" s="41">
        <v>0</v>
      </c>
      <c r="Y40" s="45">
        <f t="shared" ref="Y40:Y58" si="16">W40+X40</f>
        <v>2872903</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433</v>
      </c>
      <c r="B57" s="278"/>
      <c r="C57" s="278"/>
      <c r="D57" s="278"/>
      <c r="E57" s="278"/>
      <c r="F57" s="278"/>
      <c r="G57" s="6">
        <v>49</v>
      </c>
      <c r="H57" s="41">
        <v>0</v>
      </c>
      <c r="I57" s="41">
        <v>0</v>
      </c>
      <c r="J57" s="41">
        <v>0</v>
      </c>
      <c r="K57" s="41">
        <v>-1133154</v>
      </c>
      <c r="L57" s="41">
        <v>0</v>
      </c>
      <c r="M57" s="41">
        <v>0</v>
      </c>
      <c r="N57" s="41">
        <v>-620551</v>
      </c>
      <c r="O57" s="41">
        <v>0</v>
      </c>
      <c r="P57" s="41">
        <v>0</v>
      </c>
      <c r="Q57" s="41">
        <v>0</v>
      </c>
      <c r="R57" s="41">
        <v>0</v>
      </c>
      <c r="S57" s="41">
        <v>0</v>
      </c>
      <c r="T57" s="41">
        <v>0</v>
      </c>
      <c r="U57" s="41">
        <v>0</v>
      </c>
      <c r="V57" s="41">
        <v>2050205</v>
      </c>
      <c r="W57" s="45">
        <f t="shared" si="15"/>
        <v>296500</v>
      </c>
      <c r="X57" s="41">
        <v>0</v>
      </c>
      <c r="Y57" s="45">
        <f t="shared" si="16"/>
        <v>296500</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434</v>
      </c>
      <c r="B59" s="296"/>
      <c r="C59" s="296"/>
      <c r="D59" s="296"/>
      <c r="E59" s="296"/>
      <c r="F59" s="296"/>
      <c r="G59" s="8">
        <v>51</v>
      </c>
      <c r="H59" s="44">
        <f>SUM(H39:H58)</f>
        <v>50315800</v>
      </c>
      <c r="I59" s="44">
        <f t="shared" ref="I59:Y59" si="17">SUM(I39:I58)</f>
        <v>0</v>
      </c>
      <c r="J59" s="44">
        <f t="shared" si="17"/>
        <v>245589</v>
      </c>
      <c r="K59" s="44">
        <f t="shared" si="17"/>
        <v>6834656</v>
      </c>
      <c r="L59" s="44">
        <f t="shared" si="17"/>
        <v>2526584</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54707</v>
      </c>
      <c r="V59" s="44">
        <f t="shared" si="17"/>
        <v>2872903</v>
      </c>
      <c r="W59" s="44">
        <f t="shared" si="17"/>
        <v>57797071</v>
      </c>
      <c r="X59" s="44">
        <f t="shared" si="17"/>
        <v>0</v>
      </c>
      <c r="Y59" s="44">
        <f t="shared" si="17"/>
        <v>57797071</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2872903</v>
      </c>
      <c r="W62" s="45">
        <f t="shared" si="20"/>
        <v>2872903</v>
      </c>
      <c r="X62" s="45">
        <f t="shared" si="20"/>
        <v>0</v>
      </c>
      <c r="Y62" s="45">
        <f t="shared" si="20"/>
        <v>2872903</v>
      </c>
    </row>
    <row r="63" spans="1:25" ht="29.25" customHeight="1">
      <c r="A63" s="300" t="s">
        <v>437</v>
      </c>
      <c r="B63" s="300"/>
      <c r="C63" s="300"/>
      <c r="D63" s="300"/>
      <c r="E63" s="300"/>
      <c r="F63" s="300"/>
      <c r="G63" s="8">
        <v>54</v>
      </c>
      <c r="H63" s="46">
        <f>SUM(H50:H58)</f>
        <v>0</v>
      </c>
      <c r="I63" s="46">
        <f t="shared" ref="I63:Y63" si="22">SUM(I50:I58)</f>
        <v>0</v>
      </c>
      <c r="J63" s="46">
        <f t="shared" si="22"/>
        <v>0</v>
      </c>
      <c r="K63" s="46">
        <f t="shared" si="22"/>
        <v>-1133154</v>
      </c>
      <c r="L63" s="46">
        <f t="shared" si="22"/>
        <v>0</v>
      </c>
      <c r="M63" s="46">
        <f t="shared" si="22"/>
        <v>0</v>
      </c>
      <c r="N63" s="46">
        <f t="shared" si="22"/>
        <v>-620551</v>
      </c>
      <c r="O63" s="46">
        <f t="shared" si="22"/>
        <v>0</v>
      </c>
      <c r="P63" s="46">
        <f t="shared" si="22"/>
        <v>0</v>
      </c>
      <c r="Q63" s="46">
        <f t="shared" si="22"/>
        <v>0</v>
      </c>
      <c r="R63" s="46">
        <f t="shared" si="22"/>
        <v>0</v>
      </c>
      <c r="S63" s="46">
        <f t="shared" ref="S63:T63" si="23">SUM(S50:S58)</f>
        <v>0</v>
      </c>
      <c r="T63" s="46">
        <f t="shared" si="23"/>
        <v>0</v>
      </c>
      <c r="U63" s="46">
        <f t="shared" si="22"/>
        <v>0</v>
      </c>
      <c r="V63" s="46">
        <f t="shared" si="22"/>
        <v>2050205</v>
      </c>
      <c r="W63" s="46">
        <f t="shared" si="22"/>
        <v>296500</v>
      </c>
      <c r="X63" s="46">
        <f t="shared" si="22"/>
        <v>0</v>
      </c>
      <c r="Y63" s="46">
        <f t="shared" si="22"/>
        <v>296500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42" right="0.75" top="0.62" bottom="0.59"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2" t="s">
        <v>449</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2022-10-26T13:18:33Z</cp:lastPrinted>
  <dcterms:created xsi:type="dcterms:W3CDTF">2008-10-17T11:51:54Z</dcterms:created>
  <dcterms:modified xsi:type="dcterms:W3CDTF">2022-10-26T13:18:35Z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