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jugovic\OneDrive - Auto Hrvatska\Dokumenti - RAČUNOVODSTVO-FINANCIJSKI IZVJEŠTAJI\KONSOLIDIRANA IZVJEŠĆA\KONSOLID-2025\Konsolidacija_09 mjesec\Za objavu Q3\Nekonsolidirano izvješće\"/>
    </mc:Choice>
  </mc:AlternateContent>
  <xr:revisionPtr revIDLastSave="0" documentId="13_ncr:1_{D015541B-F95D-4671-9ED8-9A14D1FFEE06}" xr6:coauthVersionLast="47" xr6:coauthVersionMax="47" xr10:uidLastSave="{00000000-0000-0000-0000-000000000000}"/>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Bilanca!$A$74:$I$134</definedName>
    <definedName name="_xlnm.Print_Area" localSheetId="6">Bilješke!$A$1:$I$48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l="1"/>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<sst xmlns="http://schemas.openxmlformats.org/spreadsheetml/2006/main" count="535" uniqueCount="469">
  <si>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</si>
  <si>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</si>
  <si>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</si>
  <si>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</si>
  <si>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</si>
  <si>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</si>
  <si>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</si>
  <si>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</si>
  <si>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</si>
  <si>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</si>
  <si>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</si>
  <si>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</si>
  <si>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</si>
  <si>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</si>
  <si>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</si>
  <si>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</si>
  <si>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</si>
  <si>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</si>
  <si>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</si>
  <si>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</si>
  <si>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</si>
  <si>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</si>
  <si>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</si>
  <si>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</si>
  <si>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</si>
  <si>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</si>
  <si>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</si>
  <si>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</si>
  <si>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</si>
  <si>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</si>
  <si>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</si>
  <si>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</si>
  <si>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</si>
  <si>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</si>
  <si>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</si>
  <si>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</si>
  <si>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</si>
  <si>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</si>
  <si>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</si>
  <si>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</si>
  <si>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</si>
  <si>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</si>
  <si>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</si>
  <si>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</si>
  <si>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</si>
  <si>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</si>
  <si>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</si>
  <si>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</si>
  <si>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</si>
  <si>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</si>
  <si>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</si>
  <si>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</si>
  <si>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</si>
  <si>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</si>
  <si>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</si>
  <si>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</si>
  <si>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</si>
  <si>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</si>
  <si>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</si>
  <si>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</si>
  <si>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</si>
  <si>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</si>
  <si>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</si>
  <si>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</si>
  <si>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</si>
  <si>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</si>
  <si>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</si>
  <si>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</si>
  <si>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</si>
  <si>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</si>
  <si>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</si>
  <si>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</si>
  <si>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</si>
  <si>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</si>
  <si>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</si>
  <si>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</si>
  <si>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</si>
  <si>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</si>
  <si>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</si>
  <si>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</si>
  <si>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</si>
  <si>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</si>
  <si>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</si>
  <si>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</si>
  <si>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</si>
  <si>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</si>
  <si>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</si>
  <si>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</si>
  <si>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</si>
  <si>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</si>
  <si>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</si>
  <si>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</si>
  <si>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</si>
  <si>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</si>
  <si>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</si>
  <si>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</si>
  <si>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</si>
  <si>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</si>
  <si>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</si>
  <si>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</si>
  <si>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</si>
  <si>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</si>
  <si>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</si>
  <si>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</si>
  <si>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</si>
  <si>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</si>
  <si>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</si>
  <si>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</si>
  <si>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</si>
  <si>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</si>
  <si>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</si>
  <si>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</si>
  <si>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</si>
  <si>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</si>
  <si>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</si>
  <si>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</si>
  <si>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</si>
  <si>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</si>
  <si>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</si>
  <si>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</si>
  <si>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</si>
  <si>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</si>
  <si>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</si>
  <si>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</si>
  <si>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</si>
  <si>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</si>
  <si>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</si>
  <si>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</si>
  <si>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</si>
  <si>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</si>
  <si>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</si>
  <si>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</si>
  <si>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</si>
  <si>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</si>
  <si>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</si>
  <si>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</si>
  <si>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</si>
  <si>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</si>
  <si>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</si>
  <si>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</si>
  <si>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</si>
  <si>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</si>
  <si>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</si>
  <si>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</si>
  <si>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</si>
  <si>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</si>
  <si>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</si>
  <si>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</si>
  <si>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</si>
  <si>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</si>
  <si>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</si>
  <si>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</si>
  <si>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</si>
  <si>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</si>
  <si>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</si>
  <si>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</si>
  <si>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</si>
  <si>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</si>
  <si>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</si>
  <si>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</si>
  <si>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</si>
  <si>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</si>
  <si>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</si>
  <si>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</si>
  <si>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</si>
  <si>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</si>
  <si>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</si>
  <si>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</si>
  <si>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</si>
  <si>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</si>
  <si>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</si>
  <si>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</si>
  <si>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</si>
  <si>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</si>
  <si>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</si>
  <si>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</si>
  <si>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</si>
  <si>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</si>
  <si>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</si>
  <si>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</si>
  <si>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</si>
  <si>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</si>
  <si>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</si>
  <si>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</si>
  <si>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</si>
  <si>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</si>
  <si>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</si>
  <si>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</si>
  <si>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</si>
  <si>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</si>
  <si>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</si>
  <si>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</si>
  <si>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</si>
  <si>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</si>
  <si>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</si>
  <si>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</si>
  <si>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</si>
  <si>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</si>
  <si>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</si>
  <si>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</si>
  <si>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</si>
  <si>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</si>
  <si>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</si>
  <si>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</si>
  <si>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</si>
  <si>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</si>
  <si>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</si>
  <si>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</si>
  <si>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</si>
  <si>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</si>
  <si>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</si>
  <si>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</si>
  <si>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</si>
  <si>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</si>
  <si>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</si>
  <si>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</si>
  <si>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</si>
  <si>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</si>
  <si>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</si>
  <si>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</si>
  <si>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</si>
  <si>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</si>
  <si>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</si>
  <si>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</si>
  <si>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</si>
  <si>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</si>
  <si>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</si>
  <si>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</si>
  <si>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</si>
  <si>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</si>
  <si>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</si>
  <si>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</si>
  <si>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</si>
  <si>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</si>
  <si>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</si>
  <si>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</si>
  <si>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</si>
  <si>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</si>
  <si>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</si>
  <si>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</si>
  <si>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</si>
  <si>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</si>
  <si>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</si>
  <si>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</si>
  <si>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</si>
  <si>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</si>
  <si>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</si>
  <si>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</si>
  <si>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</si>
  <si>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</si>
  <si>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</si>
  <si>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</si>
  <si>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</si>
  <si>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</si>
  <si>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</si>
  <si>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</si>
  <si>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</si>
  <si>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</si>
  <si>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</si>
  <si>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</si>
  <si>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</si>
  <si>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</si>
  <si>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</si>
  <si>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</si>
  <si>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</si>
  <si>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</si>
  <si>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</si>
  <si>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</si>
  <si>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</si>
  <si>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</si>
  <si>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</si>
  <si>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</si>
  <si>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</si>
  <si>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</si>
  <si>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</si>
  <si>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</si>
  <si>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</si>
  <si>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</si>
  <si>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</si>
  <si>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</si>
  <si>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</si>
  <si>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</si>
  <si>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</si>
  <si>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</si>
  <si>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</si>
  <si>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</si>
  <si>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</si>
  <si>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</si>
  <si>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</si>
  <si>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</si>
  <si>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</si>
  <si>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</si>
  <si>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</si>
  <si>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</si>
  <si>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</si>
  <si>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</si>
  <si>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</si>
  <si>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</si>
  <si>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</si>
  <si>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</si>
  <si>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</si>
  <si>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</si>
  <si>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</si>
  <si>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</si>
  <si>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</si>
  <si>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</si>
  <si>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</si>
  <si>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</si>
  <si>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</si>
  <si>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</si>
  <si>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</si>
  <si>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</si>
  <si>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</si>
  <si>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</si>
  <si>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</si>
  <si>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</si>
  <si>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</si>
  <si>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</si>
  <si>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</si>
  <si>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</si>
  <si>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</si>
  <si>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</si>
  <si>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</si>
  <si>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</si>
  <si>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</si>
  <si>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</si>
  <si>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</si>
  <si>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</si>
  <si>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</si>
  <si>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</si>
  <si>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</si>
  <si>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</si>
  <si>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</si>
  <si>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</si>
  <si>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</si>
  <si>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</si>
  <si>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</si>
  <si>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</si>
  <si>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</si>
  <si>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</si>
  <si>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</si>
  <si>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</si>
  <si>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</si>
  <si>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</si>
  <si>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</si>
  <si>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</si>
  <si>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</si>
  <si>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</si>
  <si>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</si>
  <si>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</si>
  <si>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</si>
  <si>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</si>
  <si>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</si>
  <si>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</si>
  <si>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</si>
  <si>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</si>
  <si>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</si>
  <si>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</si>
  <si>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</si>
  <si>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</si>
  <si>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</si>
  <si>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</si>
  <si>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</si>
  <si>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</si>
  <si>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</si>
  <si>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</si>
  <si>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</si>
  <si>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</si>
  <si>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</si>
  <si>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</si>
  <si>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</si>
  <si>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</si>
  <si>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</si>
  <si>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</si>
  <si>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</si>
  <si>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</si>
  <si>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</si>
  <si>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</si>
  <si>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</si>
  <si>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</si>
  <si>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</si>
  <si>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</si>
  <si>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</si>
  <si>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</si>
  <si>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</si>
  <si>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</si>
  <si>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</si>
  <si>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</si>
  <si>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</si>
  <si>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</si>
  <si>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</si>
  <si>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</si>
  <si>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</si>
  <si>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</si>
  <si>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</si>
  <si>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</si>
  <si>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</si>
  <si>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</si>
  <si>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</si>
  <si>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</si>
  <si>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</si>
  <si>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</si>
  <si>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</si>
  <si>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</si>
  <si>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</si>
  <si>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</si>
  <si>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</si>
  <si>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</si>
  <si>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</si>
  <si>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</si>
  <si>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</si>
  <si>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</si>
  <si>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</si>
  <si>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</si>
  <si>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</si>
  <si>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</si>
  <si>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</si>
  <si>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</si>
  <si>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</si>
  <si>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</si>
  <si>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</si>
  <si>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</si>
  <si>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</si>
  <si>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</si>
  <si>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</si>
  <si>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</si>
  <si>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</si>
  <si>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</si>
  <si>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</si>
  <si>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</si>
  <si>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</si>
  <si>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</si>
  <si>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</si>
  <si>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</si>
  <si>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</si>
  <si>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</si>
  <si>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</si>
  <si>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</si>
  <si>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</si>
  <si>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</si>
  <si>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</si>
  <si>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</si>
  <si>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</si>
  <si>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</si>
  <si>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</si>
  <si>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</si>
  <si>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</si>
  <si>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</si>
  <si>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</si>
  <si>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</si>
  <si>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315700Y0G3DN23J2MK46</t>
  </si>
  <si>
    <t>080008303</t>
  </si>
  <si>
    <t>42523247815</t>
  </si>
  <si>
    <t>HR</t>
  </si>
  <si>
    <t>1619</t>
  </si>
  <si>
    <t>ZAGREB</t>
  </si>
  <si>
    <t>Heinzelova 70</t>
  </si>
  <si>
    <t>www.autohrvatska.hr</t>
  </si>
  <si>
    <t>Korpar Marina</t>
  </si>
  <si>
    <t>01/6167-639</t>
  </si>
  <si>
    <t>mkorpar@autohrvatska.hr</t>
  </si>
  <si>
    <t>LeitnerLeitner Revizija d.o.o.</t>
  </si>
  <si>
    <t>Ružica Lamešić</t>
  </si>
  <si>
    <t>AUTO HRVATSKA DD</t>
  </si>
  <si>
    <t>ah@autohrvatska.hr</t>
  </si>
  <si>
    <t xml:space="preserve">stanje na dan 30.09.2025. </t>
  </si>
  <si>
    <t>u razdoblju 01.01.2025. do 30.09.2025.</t>
  </si>
  <si>
    <t>Obveznik: Auto Hrvatska d.d.</t>
  </si>
  <si>
    <t xml:space="preserve">BILJEŠKE UZ FINANCIJSKE IZVJEŠTAJE - TFI
(koji se sastavljaju za tromjesečna razdoblja)
Naziv izdavatelja:  AUTO HRVATSKA D.D.
OIB:   42523247815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</si>
</sst>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45930</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450</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463</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10000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457</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92</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458</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459</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460</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461</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462</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L10" sqref="L10"/>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465</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467</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66689241</v>
      </c>
      <c r="I9" s="82">
        <f>I10+I17+I27+I38+I43</f>
        <v>68816746</v>
      </c>
    </row>
    <row r="10" spans="1:9" ht="12.75" customHeight="1" x14ac:dyDescent="0.25">
      <c r="A10" s="194" t="s">
        <v>5</v>
      </c>
      <c r="B10" s="194"/>
      <c r="C10" s="194"/>
      <c r="D10" s="194"/>
      <c r="E10" s="194"/>
      <c r="F10" s="194"/>
      <c r="G10" s="12">
        <v>3</v>
      </c>
      <c r="H10" s="82">
        <f>H11+H12+H13+H14+H15+H16</f>
        <v>236</v>
      </c>
      <c r="I10" s="82">
        <f>I11+I12+I13+I14+I15+I16</f>
        <v>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236</v>
      </c>
      <c r="I12" s="18">
        <v>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43604952</v>
      </c>
      <c r="I17" s="82">
        <f>I18+I19+I20+I21+I22+I23+I24+I25+I26</f>
        <v>44294447</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730816</v>
      </c>
      <c r="I20" s="18">
        <v>633292</v>
      </c>
    </row>
    <row r="21" spans="1:9" ht="12.75" customHeight="1" x14ac:dyDescent="0.25">
      <c r="A21" s="190" t="s">
        <v>16</v>
      </c>
      <c r="B21" s="190"/>
      <c r="C21" s="190"/>
      <c r="D21" s="190"/>
      <c r="E21" s="190"/>
      <c r="F21" s="190"/>
      <c r="G21" s="11">
        <v>14</v>
      </c>
      <c r="H21" s="18">
        <v>8220566</v>
      </c>
      <c r="I21" s="18">
        <v>10086785</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1516320</v>
      </c>
      <c r="I24" s="18">
        <v>2532635</v>
      </c>
    </row>
    <row r="25" spans="1:9" ht="12.75" customHeight="1" x14ac:dyDescent="0.25">
      <c r="A25" s="190" t="s">
        <v>20</v>
      </c>
      <c r="B25" s="190"/>
      <c r="C25" s="190"/>
      <c r="D25" s="190"/>
      <c r="E25" s="190"/>
      <c r="F25" s="190"/>
      <c r="G25" s="11">
        <v>18</v>
      </c>
      <c r="H25" s="18">
        <v>87309</v>
      </c>
      <c r="I25" s="18">
        <v>90310</v>
      </c>
    </row>
    <row r="26" spans="1:9" ht="12.75" customHeight="1" x14ac:dyDescent="0.25">
      <c r="A26" s="190" t="s">
        <v>21</v>
      </c>
      <c r="B26" s="190"/>
      <c r="C26" s="190"/>
      <c r="D26" s="190"/>
      <c r="E26" s="190"/>
      <c r="F26" s="190"/>
      <c r="G26" s="11">
        <v>19</v>
      </c>
      <c r="H26" s="18">
        <v>33049941</v>
      </c>
      <c r="I26" s="18">
        <v>30951425</v>
      </c>
    </row>
    <row r="27" spans="1:9" ht="12.75" customHeight="1" x14ac:dyDescent="0.25">
      <c r="A27" s="194" t="s">
        <v>22</v>
      </c>
      <c r="B27" s="194"/>
      <c r="C27" s="194"/>
      <c r="D27" s="194"/>
      <c r="E27" s="194"/>
      <c r="F27" s="194"/>
      <c r="G27" s="12">
        <v>20</v>
      </c>
      <c r="H27" s="82">
        <f>SUM(H28:H37)</f>
        <v>22918689</v>
      </c>
      <c r="I27" s="82">
        <f>SUM(I28:I37)</f>
        <v>24318689</v>
      </c>
    </row>
    <row r="28" spans="1:9" ht="12.75" customHeight="1" x14ac:dyDescent="0.25">
      <c r="A28" s="190" t="s">
        <v>23</v>
      </c>
      <c r="B28" s="190"/>
      <c r="C28" s="190"/>
      <c r="D28" s="190"/>
      <c r="E28" s="190"/>
      <c r="F28" s="190"/>
      <c r="G28" s="11">
        <v>21</v>
      </c>
      <c r="H28" s="18">
        <v>22918689</v>
      </c>
      <c r="I28" s="18">
        <v>24318689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165364</v>
      </c>
      <c r="I38" s="82">
        <f>I39+I40+I41+I42</f>
        <v>203610</v>
      </c>
    </row>
    <row r="39" spans="1:9" ht="12.75" customHeight="1" x14ac:dyDescent="0.25">
      <c r="A39" s="190" t="s">
        <v>34</v>
      </c>
      <c r="B39" s="190"/>
      <c r="C39" s="190"/>
      <c r="D39" s="190"/>
      <c r="E39" s="190"/>
      <c r="F39" s="190"/>
      <c r="G39" s="11">
        <v>32</v>
      </c>
      <c r="H39" s="18">
        <v>165364</v>
      </c>
      <c r="I39" s="18">
        <v>203610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20209695</v>
      </c>
      <c r="I44" s="82">
        <f>I45+I53+I60+I70</f>
        <v>24644604</v>
      </c>
    </row>
    <row r="45" spans="1:9" ht="12.75" customHeight="1" x14ac:dyDescent="0.25">
      <c r="A45" s="194" t="s">
        <v>39</v>
      </c>
      <c r="B45" s="194"/>
      <c r="C45" s="194"/>
      <c r="D45" s="194"/>
      <c r="E45" s="194"/>
      <c r="F45" s="194"/>
      <c r="G45" s="12">
        <v>38</v>
      </c>
      <c r="H45" s="82">
        <f>SUM(H46:H52)</f>
        <v>1355573</v>
      </c>
      <c r="I45" s="82">
        <f>SUM(I46:I52)</f>
        <v>172217</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133951</v>
      </c>
      <c r="I49" s="18">
        <v>165623</v>
      </c>
    </row>
    <row r="50" spans="1:9" ht="12.75" customHeight="1" x14ac:dyDescent="0.25">
      <c r="A50" s="190" t="s">
        <v>44</v>
      </c>
      <c r="B50" s="190"/>
      <c r="C50" s="190"/>
      <c r="D50" s="190"/>
      <c r="E50" s="190"/>
      <c r="F50" s="190"/>
      <c r="G50" s="11">
        <v>43</v>
      </c>
      <c r="H50" s="18">
        <v>1221622</v>
      </c>
      <c r="I50" s="18">
        <v>6594</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6970500</v>
      </c>
      <c r="I53" s="82">
        <f>SUM(I54:I59)</f>
        <v>1283235</v>
      </c>
    </row>
    <row r="54" spans="1:9" ht="12.75" customHeight="1" x14ac:dyDescent="0.25">
      <c r="A54" s="190" t="s">
        <v>48</v>
      </c>
      <c r="B54" s="190"/>
      <c r="C54" s="190"/>
      <c r="D54" s="190"/>
      <c r="E54" s="190"/>
      <c r="F54" s="190"/>
      <c r="G54" s="11">
        <v>47</v>
      </c>
      <c r="H54" s="18">
        <v>6086746</v>
      </c>
      <c r="I54" s="18">
        <v>675597</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492041</v>
      </c>
      <c r="I56" s="18">
        <v>281208</v>
      </c>
    </row>
    <row r="57" spans="1:9" ht="12.75" customHeight="1" x14ac:dyDescent="0.25">
      <c r="A57" s="190" t="s">
        <v>51</v>
      </c>
      <c r="B57" s="190"/>
      <c r="C57" s="190"/>
      <c r="D57" s="190"/>
      <c r="E57" s="190"/>
      <c r="F57" s="190"/>
      <c r="G57" s="11">
        <v>50</v>
      </c>
      <c r="H57" s="18">
        <v>1559</v>
      </c>
      <c r="I57" s="18">
        <v>2634</v>
      </c>
    </row>
    <row r="58" spans="1:9" ht="12.75" customHeight="1" x14ac:dyDescent="0.25">
      <c r="A58" s="190" t="s">
        <v>52</v>
      </c>
      <c r="B58" s="190"/>
      <c r="C58" s="190"/>
      <c r="D58" s="190"/>
      <c r="E58" s="190"/>
      <c r="F58" s="190"/>
      <c r="G58" s="11">
        <v>51</v>
      </c>
      <c r="H58" s="18">
        <v>367107</v>
      </c>
      <c r="I58" s="18">
        <v>248562</v>
      </c>
    </row>
    <row r="59" spans="1:9" ht="12.75" customHeight="1" x14ac:dyDescent="0.25">
      <c r="A59" s="190" t="s">
        <v>53</v>
      </c>
      <c r="B59" s="190"/>
      <c r="C59" s="190"/>
      <c r="D59" s="190"/>
      <c r="E59" s="190"/>
      <c r="F59" s="190"/>
      <c r="G59" s="11">
        <v>52</v>
      </c>
      <c r="H59" s="18">
        <v>23047</v>
      </c>
      <c r="I59" s="18">
        <v>75234</v>
      </c>
    </row>
    <row r="60" spans="1:9" ht="12.75" customHeight="1" x14ac:dyDescent="0.25">
      <c r="A60" s="194" t="s">
        <v>54</v>
      </c>
      <c r="B60" s="194"/>
      <c r="C60" s="194"/>
      <c r="D60" s="194"/>
      <c r="E60" s="194"/>
      <c r="F60" s="194"/>
      <c r="G60" s="12">
        <v>53</v>
      </c>
      <c r="H60" s="82">
        <f>SUM(H61:H69)</f>
        <v>73000</v>
      </c>
      <c r="I60" s="82">
        <f>SUM(I61:I69)</f>
        <v>7590000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73000</v>
      </c>
      <c r="I63" s="18">
        <v>7590000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11810622</v>
      </c>
      <c r="I70" s="18">
        <v>15599152</v>
      </c>
    </row>
    <row r="71" spans="1:9" ht="12.75" customHeight="1" x14ac:dyDescent="0.25">
      <c r="A71" s="191" t="s">
        <v>58</v>
      </c>
      <c r="B71" s="191"/>
      <c r="C71" s="191"/>
      <c r="D71" s="191"/>
      <c r="E71" s="191"/>
      <c r="F71" s="191"/>
      <c r="G71" s="11">
        <v>64</v>
      </c>
      <c r="H71" s="18">
        <v>308229</v>
      </c>
      <c r="I71" s="18">
        <v>266051</v>
      </c>
    </row>
    <row r="72" spans="1:9" ht="12.75" customHeight="1" x14ac:dyDescent="0.25">
      <c r="A72" s="192" t="s">
        <v>304</v>
      </c>
      <c r="B72" s="192"/>
      <c r="C72" s="192"/>
      <c r="D72" s="192"/>
      <c r="E72" s="192"/>
      <c r="F72" s="192"/>
      <c r="G72" s="12">
        <v>65</v>
      </c>
      <c r="H72" s="82">
        <f>H8+H9+H44+H71</f>
        <v>87207165</v>
      </c>
      <c r="I72" s="82">
        <f>I8+I9+I44+I71</f>
        <v>93727401</v>
      </c>
    </row>
    <row r="73" spans="1:9" ht="12.75" customHeight="1" x14ac:dyDescent="0.25">
      <c r="A73" s="191" t="s">
        <v>59</v>
      </c>
      <c r="B73" s="191"/>
      <c r="C73" s="191"/>
      <c r="D73" s="191"/>
      <c r="E73" s="191"/>
      <c r="F73" s="191"/>
      <c r="G73" s="11">
        <v>66</v>
      </c>
      <c r="H73" s="18">
        <v>39109432</v>
      </c>
      <c r="I73" s="18">
        <v>39194053</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81428836</v>
      </c>
      <c r="I75" s="83">
        <f>I76+I77+I78+I84+I85+I91+I94+I97</f>
        <v>88910867</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6521104</v>
      </c>
      <c r="I77" s="18">
        <v>6521104</v>
      </c>
    </row>
    <row r="78" spans="1:9" ht="12.75" customHeight="1" x14ac:dyDescent="0.25">
      <c r="A78" s="194" t="s">
        <v>63</v>
      </c>
      <c r="B78" s="194"/>
      <c r="C78" s="194"/>
      <c r="D78" s="194"/>
      <c r="E78" s="194"/>
      <c r="F78" s="194"/>
      <c r="G78" s="12">
        <v>70</v>
      </c>
      <c r="H78" s="83">
        <f>SUM(H79:H83)</f>
        <v>5763339</v>
      </c>
      <c r="I78" s="83">
        <f>SUM(I79:I83)</f>
        <v>4517913</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3034986</v>
      </c>
      <c r="I80" s="18">
        <v>4280412</v>
      </c>
    </row>
    <row r="81" spans="1:9" ht="12.75" customHeight="1" x14ac:dyDescent="0.25">
      <c r="A81" s="190" t="s">
        <v>66</v>
      </c>
      <c r="B81" s="190"/>
      <c r="C81" s="190"/>
      <c r="D81" s="190"/>
      <c r="E81" s="190"/>
      <c r="F81" s="190"/>
      <c r="G81" s="11">
        <v>73</v>
      </c>
      <c r="H81" s="18">
        <v>-3034986</v>
      </c>
      <c r="I81" s="18">
        <v>-4280412</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3374329</v>
      </c>
      <c r="I83" s="18">
        <v>2128903</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49259436</v>
      </c>
      <c r="I91" s="82">
        <f>I92-I93</f>
        <v>56772529</v>
      </c>
    </row>
    <row r="92" spans="1:9" ht="12.75" customHeight="1" x14ac:dyDescent="0.25">
      <c r="A92" s="190" t="s">
        <v>72</v>
      </c>
      <c r="B92" s="190"/>
      <c r="C92" s="190"/>
      <c r="D92" s="190"/>
      <c r="E92" s="190"/>
      <c r="F92" s="190"/>
      <c r="G92" s="11">
        <v>84</v>
      </c>
      <c r="H92" s="18">
        <v>49259436</v>
      </c>
      <c r="I92" s="18">
        <v>56772529</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12084957</v>
      </c>
      <c r="I94" s="82">
        <f>I95-I96</f>
        <v>13299321</v>
      </c>
    </row>
    <row r="95" spans="1:9" ht="12.75" customHeight="1" x14ac:dyDescent="0.25">
      <c r="A95" s="190" t="s">
        <v>74</v>
      </c>
      <c r="B95" s="190"/>
      <c r="C95" s="190"/>
      <c r="D95" s="190"/>
      <c r="E95" s="190"/>
      <c r="F95" s="190"/>
      <c r="G95" s="11">
        <v>87</v>
      </c>
      <c r="H95" s="18">
        <v>12084957</v>
      </c>
      <c r="I95" s="18">
        <v>13299321</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218603</v>
      </c>
      <c r="I98" s="82">
        <f>SUM(I99:I104)</f>
        <v>218603</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218603</v>
      </c>
      <c r="I101" s="18">
        <v>218603</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1201210</v>
      </c>
      <c r="I105" s="82">
        <f>SUM(I106:I116)</f>
        <v>1527634</v>
      </c>
    </row>
    <row r="106" spans="1:9" ht="12.75" customHeight="1" x14ac:dyDescent="0.25">
      <c r="A106" s="190" t="s">
        <v>83</v>
      </c>
      <c r="B106" s="190"/>
      <c r="C106" s="190"/>
      <c r="D106" s="190"/>
      <c r="E106" s="190"/>
      <c r="F106" s="190"/>
      <c r="G106" s="11">
        <v>98</v>
      </c>
      <c r="H106" s="18">
        <v>539156</v>
      </c>
      <c r="I106" s="18">
        <v>549078</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460810</v>
      </c>
      <c r="I110" s="18">
        <v>463170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201244</v>
      </c>
      <c r="I115" s="18">
        <v>515386</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3670460</v>
      </c>
      <c r="I117" s="82">
        <f>SUM(I118:I131)</f>
        <v>2667873</v>
      </c>
    </row>
    <row r="118" spans="1:9" ht="12.75" customHeight="1" x14ac:dyDescent="0.25">
      <c r="A118" s="190" t="s">
        <v>83</v>
      </c>
      <c r="B118" s="190"/>
      <c r="C118" s="190"/>
      <c r="D118" s="190"/>
      <c r="E118" s="190"/>
      <c r="F118" s="190"/>
      <c r="G118" s="11">
        <v>110</v>
      </c>
      <c r="H118" s="18">
        <v>599993</v>
      </c>
      <c r="I118" s="18">
        <v>514084</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248736</v>
      </c>
      <c r="I124" s="18">
        <v>398953</v>
      </c>
    </row>
    <row r="125" spans="1:9" ht="12.75" customHeight="1" x14ac:dyDescent="0.25">
      <c r="A125" s="190" t="s">
        <v>90</v>
      </c>
      <c r="B125" s="190"/>
      <c r="C125" s="190"/>
      <c r="D125" s="190"/>
      <c r="E125" s="190"/>
      <c r="F125" s="190"/>
      <c r="G125" s="11">
        <v>117</v>
      </c>
      <c r="H125" s="18">
        <v>1509560</v>
      </c>
      <c r="I125" s="18">
        <v>621934</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185487</v>
      </c>
      <c r="I127" s="18">
        <v>214121</v>
      </c>
    </row>
    <row r="128" spans="1:9" x14ac:dyDescent="0.25">
      <c r="A128" s="190" t="s">
        <v>95</v>
      </c>
      <c r="B128" s="190"/>
      <c r="C128" s="190"/>
      <c r="D128" s="190"/>
      <c r="E128" s="190"/>
      <c r="F128" s="190"/>
      <c r="G128" s="11">
        <v>120</v>
      </c>
      <c r="H128" s="18">
        <v>747953</v>
      </c>
      <c r="I128" s="18">
        <v>672703</v>
      </c>
    </row>
    <row r="129" spans="1:9" x14ac:dyDescent="0.25">
      <c r="A129" s="190" t="s">
        <v>96</v>
      </c>
      <c r="B129" s="190"/>
      <c r="C129" s="190"/>
      <c r="D129" s="190"/>
      <c r="E129" s="190"/>
      <c r="F129" s="190"/>
      <c r="G129" s="11">
        <v>121</v>
      </c>
      <c r="H129" s="18">
        <v>273892</v>
      </c>
      <c r="I129" s="18">
        <v>71958</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104839</v>
      </c>
      <c r="I131" s="18">
        <v>174120</v>
      </c>
    </row>
    <row r="132" spans="1:9" ht="22.2" customHeight="1" x14ac:dyDescent="0.25">
      <c r="A132" s="191" t="s">
        <v>99</v>
      </c>
      <c r="B132" s="191"/>
      <c r="C132" s="191"/>
      <c r="D132" s="191"/>
      <c r="E132" s="191"/>
      <c r="F132" s="191"/>
      <c r="G132" s="11">
        <v>124</v>
      </c>
      <c r="H132" s="18">
        <v>688056</v>
      </c>
      <c r="I132" s="18">
        <v>402424</v>
      </c>
    </row>
    <row r="133" spans="1:9" ht="12.75" customHeight="1" x14ac:dyDescent="0.25">
      <c r="A133" s="192" t="s">
        <v>358</v>
      </c>
      <c r="B133" s="192"/>
      <c r="C133" s="192"/>
      <c r="D133" s="192"/>
      <c r="E133" s="192"/>
      <c r="F133" s="192"/>
      <c r="G133" s="12">
        <v>125</v>
      </c>
      <c r="H133" s="82">
        <f>H75+H98+H105+H117+H132</f>
        <v>87207165</v>
      </c>
      <c r="I133" s="82">
        <f>I75+I98+I105+I117+I132</f>
        <v>93727401</v>
      </c>
    </row>
    <row r="134" spans="1:9" x14ac:dyDescent="0.25">
      <c r="A134" s="191" t="s">
        <v>100</v>
      </c>
      <c r="B134" s="191"/>
      <c r="C134" s="191"/>
      <c r="D134" s="191"/>
      <c r="E134" s="191"/>
      <c r="F134" s="191"/>
      <c r="G134" s="11">
        <v>126</v>
      </c>
      <c r="H134" s="18">
        <v>39109432</v>
      </c>
      <c r="I134" s="18">
        <v>39194053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4"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G127" sqref="G12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466</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467</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11915682</v>
      </c>
      <c r="I8" s="48">
        <f>SUM(I9:I13)</f>
        <v>4329170</v>
      </c>
      <c r="J8" s="48">
        <f>SUM(J9:J13)</f>
        <v>13888149</v>
      </c>
      <c r="K8" s="48">
        <f>SUM(K9:K13)</f>
        <v>4598204</v>
      </c>
    </row>
    <row r="9" spans="1:11" ht="12.75" customHeight="1" x14ac:dyDescent="0.25">
      <c r="A9" s="190" t="s">
        <v>115</v>
      </c>
      <c r="B9" s="190"/>
      <c r="C9" s="190"/>
      <c r="D9" s="190"/>
      <c r="E9" s="190"/>
      <c r="F9" s="190"/>
      <c r="G9" s="11">
        <v>2</v>
      </c>
      <c r="H9" s="49">
        <v>6105935</v>
      </c>
      <c r="I9" s="49">
        <v>2115812</v>
      </c>
      <c r="J9" s="49">
        <v>6934899</v>
      </c>
      <c r="K9" s="49">
        <v>2209189</v>
      </c>
    </row>
    <row r="10" spans="1:11" ht="12.75" customHeight="1" x14ac:dyDescent="0.25">
      <c r="A10" s="190" t="s">
        <v>116</v>
      </c>
      <c r="B10" s="190"/>
      <c r="C10" s="190"/>
      <c r="D10" s="190"/>
      <c r="E10" s="190"/>
      <c r="F10" s="190"/>
      <c r="G10" s="11">
        <v>3</v>
      </c>
      <c r="H10" s="49">
        <v>3806424</v>
      </c>
      <c r="I10" s="49">
        <v>1398523</v>
      </c>
      <c r="J10" s="49">
        <v>4922790</v>
      </c>
      <c r="K10" s="49">
        <v>1671979</v>
      </c>
    </row>
    <row r="11" spans="1:11" ht="12.75" customHeight="1" x14ac:dyDescent="0.25">
      <c r="A11" s="190" t="s">
        <v>117</v>
      </c>
      <c r="B11" s="190"/>
      <c r="C11" s="190"/>
      <c r="D11" s="190"/>
      <c r="E11" s="190"/>
      <c r="F11" s="190"/>
      <c r="G11" s="11">
        <v>4</v>
      </c>
      <c r="H11" s="49">
        <v>22913</v>
      </c>
      <c r="I11" s="49">
        <v>7875</v>
      </c>
      <c r="J11" s="49">
        <v>22603</v>
      </c>
      <c r="K11" s="49">
        <v>7816</v>
      </c>
    </row>
    <row r="12" spans="1:11" ht="12.75" customHeight="1" x14ac:dyDescent="0.25">
      <c r="A12" s="190" t="s">
        <v>118</v>
      </c>
      <c r="B12" s="190"/>
      <c r="C12" s="190"/>
      <c r="D12" s="190"/>
      <c r="E12" s="190"/>
      <c r="F12" s="190"/>
      <c r="G12" s="11">
        <v>5</v>
      </c>
      <c r="H12" s="49">
        <v>767759</v>
      </c>
      <c r="I12" s="49">
        <v>240984</v>
      </c>
      <c r="J12" s="49">
        <v>977847</v>
      </c>
      <c r="K12" s="49">
        <v>367091</v>
      </c>
    </row>
    <row r="13" spans="1:11" ht="12.75" customHeight="1" x14ac:dyDescent="0.25">
      <c r="A13" s="190" t="s">
        <v>119</v>
      </c>
      <c r="B13" s="190"/>
      <c r="C13" s="190"/>
      <c r="D13" s="190"/>
      <c r="E13" s="190"/>
      <c r="F13" s="190"/>
      <c r="G13" s="11">
        <v>6</v>
      </c>
      <c r="H13" s="49">
        <v>1212651</v>
      </c>
      <c r="I13" s="49">
        <v>565976</v>
      </c>
      <c r="J13" s="49">
        <v>1030010</v>
      </c>
      <c r="K13" s="49">
        <v>342129</v>
      </c>
    </row>
    <row r="14" spans="1:11" ht="12.75" customHeight="1" x14ac:dyDescent="0.25">
      <c r="A14" s="221" t="s">
        <v>360</v>
      </c>
      <c r="B14" s="221"/>
      <c r="C14" s="221"/>
      <c r="D14" s="221"/>
      <c r="E14" s="221"/>
      <c r="F14" s="221"/>
      <c r="G14" s="12">
        <v>7</v>
      </c>
      <c r="H14" s="48">
        <f>H15+H16+H20+H24+H25+H26+H29+H36</f>
        <v>10236356</v>
      </c>
      <c r="I14" s="48">
        <f>I15+I16+I20+I24+I25+I26+I29+I36</f>
        <v>3617915</v>
      </c>
      <c r="J14" s="48">
        <f>J15+J16+J20+J24+J25+J26+J29+J36</f>
        <v>12043593</v>
      </c>
      <c r="K14" s="48">
        <f>K15+K16+K20+K24+K25+K26+K29+K36</f>
        <v>3902877</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4242240</v>
      </c>
      <c r="I16" s="48">
        <f>SUM(I17:I19)</f>
        <v>1491605</v>
      </c>
      <c r="J16" s="48">
        <f>SUM(J17:J19)</f>
        <v>4765933</v>
      </c>
      <c r="K16" s="48">
        <f>SUM(K17:K19)</f>
        <v>1428223</v>
      </c>
    </row>
    <row r="17" spans="1:11" ht="12.75" customHeight="1" x14ac:dyDescent="0.25">
      <c r="A17" s="224" t="s">
        <v>120</v>
      </c>
      <c r="B17" s="224"/>
      <c r="C17" s="224"/>
      <c r="D17" s="224"/>
      <c r="E17" s="224"/>
      <c r="F17" s="224"/>
      <c r="G17" s="11">
        <v>10</v>
      </c>
      <c r="H17" s="49">
        <v>232428</v>
      </c>
      <c r="I17" s="49">
        <v>46488</v>
      </c>
      <c r="J17" s="49">
        <v>138994</v>
      </c>
      <c r="K17" s="49">
        <v>35571</v>
      </c>
    </row>
    <row r="18" spans="1:11" ht="12.75" customHeight="1" x14ac:dyDescent="0.25">
      <c r="A18" s="224" t="s">
        <v>121</v>
      </c>
      <c r="B18" s="224"/>
      <c r="C18" s="224"/>
      <c r="D18" s="224"/>
      <c r="E18" s="224"/>
      <c r="F18" s="224"/>
      <c r="G18" s="11">
        <v>11</v>
      </c>
      <c r="H18" s="49">
        <v>1322886</v>
      </c>
      <c r="I18" s="49">
        <v>491022</v>
      </c>
      <c r="J18" s="49">
        <v>1526102</v>
      </c>
      <c r="K18" s="49">
        <v>394009</v>
      </c>
    </row>
    <row r="19" spans="1:11" ht="12.75" customHeight="1" x14ac:dyDescent="0.25">
      <c r="A19" s="224" t="s">
        <v>122</v>
      </c>
      <c r="B19" s="224"/>
      <c r="C19" s="224"/>
      <c r="D19" s="224"/>
      <c r="E19" s="224"/>
      <c r="F19" s="224"/>
      <c r="G19" s="11">
        <v>12</v>
      </c>
      <c r="H19" s="49">
        <v>2686926</v>
      </c>
      <c r="I19" s="49">
        <v>954095</v>
      </c>
      <c r="J19" s="49">
        <v>3100837</v>
      </c>
      <c r="K19" s="49">
        <v>998643</v>
      </c>
    </row>
    <row r="20" spans="1:11" ht="12.75" customHeight="1" x14ac:dyDescent="0.25">
      <c r="A20" s="194" t="s">
        <v>441</v>
      </c>
      <c r="B20" s="194"/>
      <c r="C20" s="194"/>
      <c r="D20" s="194"/>
      <c r="E20" s="194"/>
      <c r="F20" s="194"/>
      <c r="G20" s="12">
        <v>13</v>
      </c>
      <c r="H20" s="48">
        <f>SUM(H21:H23)</f>
        <v>2661483</v>
      </c>
      <c r="I20" s="48">
        <f>SUM(I21:I23)</f>
        <v>907177</v>
      </c>
      <c r="J20" s="48">
        <f>SUM(J21:J23)</f>
        <v>2828011</v>
      </c>
      <c r="K20" s="48">
        <f>SUM(K21:K23)</f>
        <v>949705</v>
      </c>
    </row>
    <row r="21" spans="1:11" ht="12.75" customHeight="1" x14ac:dyDescent="0.25">
      <c r="A21" s="224" t="s">
        <v>105</v>
      </c>
      <c r="B21" s="224"/>
      <c r="C21" s="224"/>
      <c r="D21" s="224"/>
      <c r="E21" s="224"/>
      <c r="F21" s="224"/>
      <c r="G21" s="11">
        <v>14</v>
      </c>
      <c r="H21" s="49">
        <v>1552322</v>
      </c>
      <c r="I21" s="49">
        <v>528642</v>
      </c>
      <c r="J21" s="49">
        <v>1664191</v>
      </c>
      <c r="K21" s="49">
        <v>558997</v>
      </c>
    </row>
    <row r="22" spans="1:11" ht="12.75" customHeight="1" x14ac:dyDescent="0.25">
      <c r="A22" s="224" t="s">
        <v>106</v>
      </c>
      <c r="B22" s="224"/>
      <c r="C22" s="224"/>
      <c r="D22" s="224"/>
      <c r="E22" s="224"/>
      <c r="F22" s="224"/>
      <c r="G22" s="11">
        <v>15</v>
      </c>
      <c r="H22" s="49">
        <v>763287</v>
      </c>
      <c r="I22" s="49">
        <v>260630</v>
      </c>
      <c r="J22" s="49">
        <v>791340</v>
      </c>
      <c r="K22" s="49">
        <v>265246</v>
      </c>
    </row>
    <row r="23" spans="1:11" ht="12.75" customHeight="1" x14ac:dyDescent="0.25">
      <c r="A23" s="224" t="s">
        <v>107</v>
      </c>
      <c r="B23" s="224"/>
      <c r="C23" s="224"/>
      <c r="D23" s="224"/>
      <c r="E23" s="224"/>
      <c r="F23" s="224"/>
      <c r="G23" s="11">
        <v>16</v>
      </c>
      <c r="H23" s="49">
        <v>345874</v>
      </c>
      <c r="I23" s="49">
        <v>117905</v>
      </c>
      <c r="J23" s="49">
        <v>372480</v>
      </c>
      <c r="K23" s="49">
        <v>125462</v>
      </c>
    </row>
    <row r="24" spans="1:11" ht="12.75" customHeight="1" x14ac:dyDescent="0.25">
      <c r="A24" s="190" t="s">
        <v>108</v>
      </c>
      <c r="B24" s="190"/>
      <c r="C24" s="190"/>
      <c r="D24" s="190"/>
      <c r="E24" s="190"/>
      <c r="F24" s="190"/>
      <c r="G24" s="11">
        <v>17</v>
      </c>
      <c r="H24" s="49">
        <v>2786710</v>
      </c>
      <c r="I24" s="49">
        <v>1036118</v>
      </c>
      <c r="J24" s="49">
        <v>3643824</v>
      </c>
      <c r="K24" s="49">
        <v>1260637</v>
      </c>
    </row>
    <row r="25" spans="1:11" ht="12.75" customHeight="1" x14ac:dyDescent="0.25">
      <c r="A25" s="190" t="s">
        <v>109</v>
      </c>
      <c r="B25" s="190"/>
      <c r="C25" s="190"/>
      <c r="D25" s="190"/>
      <c r="E25" s="190"/>
      <c r="F25" s="190"/>
      <c r="G25" s="11">
        <v>18</v>
      </c>
      <c r="H25" s="49">
        <v>479576</v>
      </c>
      <c r="I25" s="49">
        <v>156449</v>
      </c>
      <c r="J25" s="49">
        <v>735367</v>
      </c>
      <c r="K25" s="49">
        <v>243226</v>
      </c>
    </row>
    <row r="26" spans="1:11" ht="12.75" customHeight="1" x14ac:dyDescent="0.25">
      <c r="A26" s="194" t="s">
        <v>442</v>
      </c>
      <c r="B26" s="194"/>
      <c r="C26" s="194"/>
      <c r="D26" s="194"/>
      <c r="E26" s="194"/>
      <c r="F26" s="194"/>
      <c r="G26" s="12">
        <v>19</v>
      </c>
      <c r="H26" s="48">
        <f>H27+H28</f>
        <v>7335</v>
      </c>
      <c r="I26" s="48">
        <f>I27+I28</f>
        <v>7335</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7335</v>
      </c>
      <c r="I28" s="49">
        <v>7335</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59012</v>
      </c>
      <c r="I36" s="49">
        <v>19231</v>
      </c>
      <c r="J36" s="49">
        <v>70458</v>
      </c>
      <c r="K36" s="49">
        <v>21086</v>
      </c>
    </row>
    <row r="37" spans="1:11" ht="12.75" customHeight="1" x14ac:dyDescent="0.25">
      <c r="A37" s="221" t="s">
        <v>361</v>
      </c>
      <c r="B37" s="221"/>
      <c r="C37" s="221"/>
      <c r="D37" s="221"/>
      <c r="E37" s="221"/>
      <c r="F37" s="221"/>
      <c r="G37" s="12">
        <v>30</v>
      </c>
      <c r="H37" s="48">
        <f>SUM(H38:H47)</f>
        <v>11093626</v>
      </c>
      <c r="I37" s="48">
        <f>SUM(I38:I47)</f>
        <v>157032</v>
      </c>
      <c r="J37" s="48">
        <f>SUM(J38:J47)</f>
        <v>11889298</v>
      </c>
      <c r="K37" s="48">
        <f>SUM(K38:K47)</f>
        <v>171130</v>
      </c>
    </row>
    <row r="38" spans="1:11" ht="12.75" customHeight="1" x14ac:dyDescent="0.25">
      <c r="A38" s="190" t="s">
        <v>131</v>
      </c>
      <c r="B38" s="190"/>
      <c r="C38" s="190"/>
      <c r="D38" s="190"/>
      <c r="E38" s="190"/>
      <c r="F38" s="190"/>
      <c r="G38" s="11">
        <v>31</v>
      </c>
      <c r="H38" s="49">
        <v>10622909</v>
      </c>
      <c r="I38" s="49">
        <v>0</v>
      </c>
      <c r="J38" s="49">
        <v>11407809</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344304</v>
      </c>
      <c r="I41" s="49">
        <v>101130</v>
      </c>
      <c r="J41" s="49">
        <v>327230</v>
      </c>
      <c r="K41" s="49">
        <v>110847</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126413</v>
      </c>
      <c r="I44" s="49">
        <v>55902</v>
      </c>
      <c r="J44" s="49">
        <v>154259</v>
      </c>
      <c r="K44" s="49">
        <v>60283</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71296</v>
      </c>
      <c r="I48" s="48">
        <f>SUM(I49:I55)</f>
        <v>19248</v>
      </c>
      <c r="J48" s="48">
        <f>SUM(J49:J55)</f>
        <v>10481</v>
      </c>
      <c r="K48" s="48">
        <f>SUM(K49:K55)</f>
        <v>6116</v>
      </c>
    </row>
    <row r="49" spans="1:11" ht="25.2" customHeight="1" x14ac:dyDescent="0.25">
      <c r="A49" s="190" t="s">
        <v>141</v>
      </c>
      <c r="B49" s="190"/>
      <c r="C49" s="190"/>
      <c r="D49" s="190"/>
      <c r="E49" s="190"/>
      <c r="F49" s="190"/>
      <c r="G49" s="11">
        <v>42</v>
      </c>
      <c r="H49" s="49">
        <v>65130</v>
      </c>
      <c r="I49" s="49">
        <v>17056</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6166</v>
      </c>
      <c r="I51" s="49">
        <v>2192</v>
      </c>
      <c r="J51" s="49">
        <v>10481</v>
      </c>
      <c r="K51" s="49">
        <v>6116</v>
      </c>
    </row>
    <row r="52" spans="1:11" ht="12.75" customHeight="1" x14ac:dyDescent="0.25">
      <c r="A52" s="214" t="s">
        <v>144</v>
      </c>
      <c r="B52" s="214"/>
      <c r="C52" s="214"/>
      <c r="D52" s="214"/>
      <c r="E52" s="214"/>
      <c r="F52" s="214"/>
      <c r="G52" s="11">
        <v>45</v>
      </c>
      <c r="H52" s="49">
        <v>0</v>
      </c>
      <c r="I52" s="49">
        <v>0</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23009308</v>
      </c>
      <c r="I60" s="48">
        <f t="shared" ref="I60:K60" si="0">I8+I37+I56+I57</f>
        <v>4486202</v>
      </c>
      <c r="J60" s="48">
        <f t="shared" si="0"/>
        <v>25777447</v>
      </c>
      <c r="K60" s="48">
        <f t="shared" si="0"/>
        <v>4769334</v>
      </c>
    </row>
    <row r="61" spans="1:11" ht="12.75" customHeight="1" x14ac:dyDescent="0.25">
      <c r="A61" s="221" t="s">
        <v>364</v>
      </c>
      <c r="B61" s="221"/>
      <c r="C61" s="221"/>
      <c r="D61" s="221"/>
      <c r="E61" s="221"/>
      <c r="F61" s="221"/>
      <c r="G61" s="12">
        <v>54</v>
      </c>
      <c r="H61" s="48">
        <f>H14+H48+H58+H59</f>
        <v>10307652</v>
      </c>
      <c r="I61" s="48">
        <f t="shared" ref="I61:K61" si="1">I14+I48+I58+I59</f>
        <v>3637163</v>
      </c>
      <c r="J61" s="48">
        <f t="shared" si="1"/>
        <v>12054074</v>
      </c>
      <c r="K61" s="48">
        <f t="shared" si="1"/>
        <v>3908993</v>
      </c>
    </row>
    <row r="62" spans="1:11" ht="12.75" customHeight="1" x14ac:dyDescent="0.25">
      <c r="A62" s="221" t="s">
        <v>365</v>
      </c>
      <c r="B62" s="221"/>
      <c r="C62" s="221"/>
      <c r="D62" s="221"/>
      <c r="E62" s="221"/>
      <c r="F62" s="221"/>
      <c r="G62" s="12">
        <v>55</v>
      </c>
      <c r="H62" s="48">
        <f>H60-H61</f>
        <v>12701656</v>
      </c>
      <c r="I62" s="48">
        <f t="shared" ref="I62:K62" si="2">I60-I61</f>
        <v>849039</v>
      </c>
      <c r="J62" s="48">
        <f t="shared" si="2"/>
        <v>13723373</v>
      </c>
      <c r="K62" s="48">
        <f t="shared" si="2"/>
        <v>860341</v>
      </c>
    </row>
    <row r="63" spans="1:11" ht="12.75" customHeight="1" x14ac:dyDescent="0.25">
      <c r="A63" s="222" t="s">
        <v>366</v>
      </c>
      <c r="B63" s="222"/>
      <c r="C63" s="222"/>
      <c r="D63" s="222"/>
      <c r="E63" s="222"/>
      <c r="F63" s="222"/>
      <c r="G63" s="12">
        <v>56</v>
      </c>
      <c r="H63" s="48">
        <f>+IF((H60-H61)&gt;0,(H60-H61),0)</f>
        <v>12701656</v>
      </c>
      <c r="I63" s="48">
        <f t="shared" ref="I63:K63" si="3">+IF((I60-I61)&gt;0,(I60-I61),0)</f>
        <v>849039</v>
      </c>
      <c r="J63" s="48">
        <f t="shared" si="3"/>
        <v>13723373</v>
      </c>
      <c r="K63" s="48">
        <f t="shared" si="3"/>
        <v>860341</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380159</v>
      </c>
      <c r="I65" s="49">
        <v>154013</v>
      </c>
      <c r="J65" s="49">
        <v>424052</v>
      </c>
      <c r="K65" s="49">
        <v>157360</v>
      </c>
    </row>
    <row r="66" spans="1:11" ht="12.75" customHeight="1" x14ac:dyDescent="0.25">
      <c r="A66" s="221" t="s">
        <v>368</v>
      </c>
      <c r="B66" s="221"/>
      <c r="C66" s="221"/>
      <c r="D66" s="221"/>
      <c r="E66" s="221"/>
      <c r="F66" s="221"/>
      <c r="G66" s="12">
        <v>59</v>
      </c>
      <c r="H66" s="48">
        <f>H62-H65</f>
        <v>12321497</v>
      </c>
      <c r="I66" s="48">
        <f t="shared" ref="I66:K66" si="5">I62-I65</f>
        <v>695026</v>
      </c>
      <c r="J66" s="48">
        <f t="shared" si="5"/>
        <v>13299321</v>
      </c>
      <c r="K66" s="48">
        <f t="shared" si="5"/>
        <v>702981</v>
      </c>
    </row>
    <row r="67" spans="1:11" ht="12.75" customHeight="1" x14ac:dyDescent="0.25">
      <c r="A67" s="222" t="s">
        <v>369</v>
      </c>
      <c r="B67" s="222"/>
      <c r="C67" s="222"/>
      <c r="D67" s="222"/>
      <c r="E67" s="222"/>
      <c r="F67" s="222"/>
      <c r="G67" s="12">
        <v>60</v>
      </c>
      <c r="H67" s="48">
        <f>+IF((H62-H65)&gt;0,(H62-H65),0)</f>
        <v>12321497</v>
      </c>
      <c r="I67" s="48">
        <f t="shared" ref="I67:K67" si="6">+IF((I62-I65)&gt;0,(I62-I65),0)</f>
        <v>695026</v>
      </c>
      <c r="J67" s="48">
        <f t="shared" si="6"/>
        <v>13299321</v>
      </c>
      <c r="K67" s="48">
        <f t="shared" si="6"/>
        <v>702981</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f>+H66</f>
        <v>12321497</v>
      </c>
      <c r="I89" s="52">
        <f>+I66</f>
        <v>695026</v>
      </c>
      <c r="J89" s="52">
        <f>+J66</f>
        <v>13299321</v>
      </c>
      <c r="K89" s="52">
        <f>+K66</f>
        <v>702981</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12321497</v>
      </c>
      <c r="I109" s="51">
        <f>I89+I108</f>
        <v>695026</v>
      </c>
      <c r="J109" s="51">
        <f t="shared" ref="J109:K109" si="12">J89+J108</f>
        <v>13299321</v>
      </c>
      <c r="K109" s="51">
        <f t="shared" si="12"/>
        <v>702981</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9" sqref="I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466</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467</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12701656</v>
      </c>
      <c r="I8" s="64">
        <v>13723373</v>
      </c>
    </row>
    <row r="9" spans="1:9" ht="12.75" customHeight="1" x14ac:dyDescent="0.25">
      <c r="A9" s="245" t="s">
        <v>171</v>
      </c>
      <c r="B9" s="245"/>
      <c r="C9" s="245"/>
      <c r="D9" s="245"/>
      <c r="E9" s="245"/>
      <c r="F9" s="245"/>
      <c r="G9" s="65">
        <v>2</v>
      </c>
      <c r="H9" s="66">
        <f>H10+H11+H12+H13+H14+H15+H16+H17</f>
        <v>-7902180</v>
      </c>
      <c r="I9" s="66">
        <f>I10+I11+I12+I13+I14+I15+I16+I17</f>
        <v>-8187702</v>
      </c>
    </row>
    <row r="10" spans="1:9" ht="12.75" customHeight="1" x14ac:dyDescent="0.25">
      <c r="A10" s="224" t="s">
        <v>172</v>
      </c>
      <c r="B10" s="224"/>
      <c r="C10" s="224"/>
      <c r="D10" s="224"/>
      <c r="E10" s="224"/>
      <c r="F10" s="224"/>
      <c r="G10" s="63">
        <v>3</v>
      </c>
      <c r="H10" s="64">
        <v>2786710</v>
      </c>
      <c r="I10" s="64">
        <v>3643824</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-10760073</v>
      </c>
      <c r="I13" s="64">
        <v>-11889298</v>
      </c>
    </row>
    <row r="14" spans="1:9" ht="12.75" customHeight="1" x14ac:dyDescent="0.25">
      <c r="A14" s="224" t="s">
        <v>176</v>
      </c>
      <c r="B14" s="224"/>
      <c r="C14" s="224"/>
      <c r="D14" s="224"/>
      <c r="E14" s="224"/>
      <c r="F14" s="224"/>
      <c r="G14" s="63">
        <v>7</v>
      </c>
      <c r="H14" s="64">
        <v>28433</v>
      </c>
      <c r="I14" s="64">
        <v>10481</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42750</v>
      </c>
      <c r="I17" s="64">
        <v>47291</v>
      </c>
    </row>
    <row r="18" spans="1:9" ht="28.2" customHeight="1" x14ac:dyDescent="0.25">
      <c r="A18" s="241" t="s">
        <v>306</v>
      </c>
      <c r="B18" s="241"/>
      <c r="C18" s="241"/>
      <c r="D18" s="241"/>
      <c r="E18" s="241"/>
      <c r="F18" s="241"/>
      <c r="G18" s="65">
        <v>11</v>
      </c>
      <c r="H18" s="66">
        <f>H8+H9</f>
        <v>4799476</v>
      </c>
      <c r="I18" s="66">
        <f>I8+I9</f>
        <v>5535671</v>
      </c>
    </row>
    <row r="19" spans="1:9" ht="12.75" customHeight="1" x14ac:dyDescent="0.25">
      <c r="A19" s="245" t="s">
        <v>180</v>
      </c>
      <c r="B19" s="245"/>
      <c r="C19" s="245"/>
      <c r="D19" s="245"/>
      <c r="E19" s="245"/>
      <c r="F19" s="245"/>
      <c r="G19" s="65">
        <v>12</v>
      </c>
      <c r="H19" s="66">
        <f>H20+H21+H22+H23</f>
        <v>1025930</v>
      </c>
      <c r="I19" s="66">
        <f>I20+I21+I22+I23</f>
        <v>5803849</v>
      </c>
    </row>
    <row r="20" spans="1:9" ht="12.75" customHeight="1" x14ac:dyDescent="0.25">
      <c r="A20" s="224" t="s">
        <v>181</v>
      </c>
      <c r="B20" s="224"/>
      <c r="C20" s="224"/>
      <c r="D20" s="224"/>
      <c r="E20" s="224"/>
      <c r="F20" s="224"/>
      <c r="G20" s="63">
        <v>13</v>
      </c>
      <c r="H20" s="64">
        <v>-124377</v>
      </c>
      <c r="I20" s="64">
        <v>-823318</v>
      </c>
    </row>
    <row r="21" spans="1:9" ht="12.75" customHeight="1" x14ac:dyDescent="0.25">
      <c r="A21" s="224" t="s">
        <v>182</v>
      </c>
      <c r="B21" s="224"/>
      <c r="C21" s="224"/>
      <c r="D21" s="224"/>
      <c r="E21" s="224"/>
      <c r="F21" s="224"/>
      <c r="G21" s="63">
        <v>14</v>
      </c>
      <c r="H21" s="64">
        <v>1162385</v>
      </c>
      <c r="I21" s="64">
        <v>5687265</v>
      </c>
    </row>
    <row r="22" spans="1:9" ht="12.75" customHeight="1" x14ac:dyDescent="0.25">
      <c r="A22" s="224" t="s">
        <v>183</v>
      </c>
      <c r="B22" s="224"/>
      <c r="C22" s="224"/>
      <c r="D22" s="224"/>
      <c r="E22" s="224"/>
      <c r="F22" s="224"/>
      <c r="G22" s="63">
        <v>15</v>
      </c>
      <c r="H22" s="64">
        <v>6771</v>
      </c>
      <c r="I22" s="64">
        <v>1183356</v>
      </c>
    </row>
    <row r="23" spans="1:9" ht="12.75" customHeight="1" x14ac:dyDescent="0.25">
      <c r="A23" s="224" t="s">
        <v>184</v>
      </c>
      <c r="B23" s="224"/>
      <c r="C23" s="224"/>
      <c r="D23" s="224"/>
      <c r="E23" s="224"/>
      <c r="F23" s="224"/>
      <c r="G23" s="63">
        <v>16</v>
      </c>
      <c r="H23" s="64">
        <v>-18849</v>
      </c>
      <c r="I23" s="64">
        <v>-243454</v>
      </c>
    </row>
    <row r="24" spans="1:9" ht="12.75" customHeight="1" x14ac:dyDescent="0.25">
      <c r="A24" s="241" t="s">
        <v>185</v>
      </c>
      <c r="B24" s="241"/>
      <c r="C24" s="241"/>
      <c r="D24" s="241"/>
      <c r="E24" s="241"/>
      <c r="F24" s="241"/>
      <c r="G24" s="65">
        <v>17</v>
      </c>
      <c r="H24" s="66">
        <f>H18+H19</f>
        <v>5825406</v>
      </c>
      <c r="I24" s="66">
        <f>I18+I19</f>
        <v>11339520</v>
      </c>
    </row>
    <row r="25" spans="1:9" ht="12.75" customHeight="1" x14ac:dyDescent="0.25">
      <c r="A25" s="190" t="s">
        <v>186</v>
      </c>
      <c r="B25" s="190"/>
      <c r="C25" s="190"/>
      <c r="D25" s="190"/>
      <c r="E25" s="190"/>
      <c r="F25" s="190"/>
      <c r="G25" s="63">
        <v>18</v>
      </c>
      <c r="H25" s="64">
        <v>-28433</v>
      </c>
      <c r="I25" s="64">
        <v>-10481</v>
      </c>
    </row>
    <row r="26" spans="1:9" ht="12.75" customHeight="1" x14ac:dyDescent="0.25">
      <c r="A26" s="190" t="s">
        <v>187</v>
      </c>
      <c r="B26" s="190"/>
      <c r="C26" s="190"/>
      <c r="D26" s="190"/>
      <c r="E26" s="190"/>
      <c r="F26" s="190"/>
      <c r="G26" s="63">
        <v>19</v>
      </c>
      <c r="H26" s="64">
        <v>0</v>
      </c>
      <c r="I26" s="64">
        <v>-424052</v>
      </c>
    </row>
    <row r="27" spans="1:9" ht="25.95" customHeight="1" x14ac:dyDescent="0.25">
      <c r="A27" s="242" t="s">
        <v>188</v>
      </c>
      <c r="B27" s="242"/>
      <c r="C27" s="242"/>
      <c r="D27" s="242"/>
      <c r="E27" s="242"/>
      <c r="F27" s="242"/>
      <c r="G27" s="65">
        <v>20</v>
      </c>
      <c r="H27" s="66">
        <f>H24+H25+H26</f>
        <v>5796973</v>
      </c>
      <c r="I27" s="66">
        <f>I24+I25+I26</f>
        <v>10904987</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178543</v>
      </c>
      <c r="I29" s="67">
        <v>98129</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137164</v>
      </c>
      <c r="I31" s="67">
        <v>481489</v>
      </c>
    </row>
    <row r="32" spans="1:9" ht="12.75" customHeight="1" x14ac:dyDescent="0.25">
      <c r="A32" s="190" t="s">
        <v>193</v>
      </c>
      <c r="B32" s="190"/>
      <c r="C32" s="190"/>
      <c r="D32" s="190"/>
      <c r="E32" s="190"/>
      <c r="F32" s="190"/>
      <c r="G32" s="63">
        <v>24</v>
      </c>
      <c r="H32" s="67">
        <v>10622909</v>
      </c>
      <c r="I32" s="67">
        <v>11407809</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5568</v>
      </c>
    </row>
    <row r="35" spans="1:9" ht="26.4" customHeight="1" x14ac:dyDescent="0.25">
      <c r="A35" s="241" t="s">
        <v>196</v>
      </c>
      <c r="B35" s="241"/>
      <c r="C35" s="241"/>
      <c r="D35" s="241"/>
      <c r="E35" s="241"/>
      <c r="F35" s="241"/>
      <c r="G35" s="65">
        <v>27</v>
      </c>
      <c r="H35" s="68">
        <f>H29+H30+H31+H32+H33+H34</f>
        <v>10938616</v>
      </c>
      <c r="I35" s="68">
        <f>I29+I30+I31+I32+I33+I34</f>
        <v>11992995</v>
      </c>
    </row>
    <row r="36" spans="1:9" ht="22.95" customHeight="1" x14ac:dyDescent="0.25">
      <c r="A36" s="190" t="s">
        <v>197</v>
      </c>
      <c r="B36" s="190"/>
      <c r="C36" s="190"/>
      <c r="D36" s="190"/>
      <c r="E36" s="190"/>
      <c r="F36" s="190"/>
      <c r="G36" s="63">
        <v>28</v>
      </c>
      <c r="H36" s="67">
        <v>-10206437</v>
      </c>
      <c r="I36" s="67">
        <v>-4117502</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8340815</v>
      </c>
      <c r="I38" s="67">
        <v>-7517000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-55066</v>
      </c>
      <c r="I40" s="67">
        <v>-223083</v>
      </c>
    </row>
    <row r="41" spans="1:9" ht="24" customHeight="1" x14ac:dyDescent="0.25">
      <c r="A41" s="241" t="s">
        <v>202</v>
      </c>
      <c r="B41" s="241"/>
      <c r="C41" s="241"/>
      <c r="D41" s="241"/>
      <c r="E41" s="241"/>
      <c r="F41" s="241"/>
      <c r="G41" s="65">
        <v>33</v>
      </c>
      <c r="H41" s="68">
        <f>H36+H37+H38+H39+H40</f>
        <v>-1920688</v>
      </c>
      <c r="I41" s="68">
        <f>I36+I37+I38+I39+I40</f>
        <v>-11857585</v>
      </c>
    </row>
    <row r="42" spans="1:9" ht="29.4" customHeight="1" x14ac:dyDescent="0.25">
      <c r="A42" s="242" t="s">
        <v>203</v>
      </c>
      <c r="B42" s="242"/>
      <c r="C42" s="242"/>
      <c r="D42" s="242"/>
      <c r="E42" s="242"/>
      <c r="F42" s="242"/>
      <c r="G42" s="65">
        <v>34</v>
      </c>
      <c r="H42" s="68">
        <f>H35+H41</f>
        <v>9017928</v>
      </c>
      <c r="I42" s="68">
        <f>I35+I41</f>
        <v>135410</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565104</v>
      </c>
      <c r="I47" s="67">
        <v>326425</v>
      </c>
    </row>
    <row r="48" spans="1:9" ht="22.2" customHeight="1" x14ac:dyDescent="0.25">
      <c r="A48" s="241" t="s">
        <v>209</v>
      </c>
      <c r="B48" s="241"/>
      <c r="C48" s="241"/>
      <c r="D48" s="241"/>
      <c r="E48" s="241"/>
      <c r="F48" s="241"/>
      <c r="G48" s="65">
        <v>39</v>
      </c>
      <c r="H48" s="68">
        <f>H44+H45+H46+H47</f>
        <v>565104</v>
      </c>
      <c r="I48" s="68">
        <f>I44+I45+I46+I47</f>
        <v>326425</v>
      </c>
    </row>
    <row r="49" spans="1:9" ht="24.6"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-4548040</v>
      </c>
      <c r="I50" s="67">
        <v>-4571864</v>
      </c>
    </row>
    <row r="51" spans="1:9" ht="12.75" customHeight="1" x14ac:dyDescent="0.25">
      <c r="A51" s="190" t="s">
        <v>211</v>
      </c>
      <c r="B51" s="190"/>
      <c r="C51" s="190"/>
      <c r="D51" s="190"/>
      <c r="E51" s="190"/>
      <c r="F51" s="190"/>
      <c r="G51" s="63">
        <v>42</v>
      </c>
      <c r="H51" s="67">
        <v>-143787</v>
      </c>
      <c r="I51" s="67">
        <v>-361002</v>
      </c>
    </row>
    <row r="52" spans="1:9" ht="22.95" customHeight="1" x14ac:dyDescent="0.25">
      <c r="A52" s="190" t="s">
        <v>212</v>
      </c>
      <c r="B52" s="190"/>
      <c r="C52" s="190"/>
      <c r="D52" s="190"/>
      <c r="E52" s="190"/>
      <c r="F52" s="190"/>
      <c r="G52" s="63">
        <v>43</v>
      </c>
      <c r="H52" s="67">
        <v>-33000</v>
      </c>
      <c r="I52" s="67">
        <v>-1245426</v>
      </c>
    </row>
    <row r="53" spans="1:9" ht="12.75" customHeight="1" x14ac:dyDescent="0.25">
      <c r="A53" s="190" t="s">
        <v>213</v>
      </c>
      <c r="B53" s="190"/>
      <c r="C53" s="190"/>
      <c r="D53" s="190"/>
      <c r="E53" s="190"/>
      <c r="F53" s="190"/>
      <c r="G53" s="63">
        <v>44</v>
      </c>
      <c r="H53" s="67">
        <v>0</v>
      </c>
      <c r="I53" s="67">
        <v>-1400000</v>
      </c>
    </row>
    <row r="54" spans="1:9" ht="30.6" customHeight="1" x14ac:dyDescent="0.25">
      <c r="A54" s="241" t="s">
        <v>214</v>
      </c>
      <c r="B54" s="241"/>
      <c r="C54" s="241"/>
      <c r="D54" s="241"/>
      <c r="E54" s="241"/>
      <c r="F54" s="241"/>
      <c r="G54" s="65">
        <v>45</v>
      </c>
      <c r="H54" s="68">
        <f>H49+H50+H51+H52+H53</f>
        <v>-4724827</v>
      </c>
      <c r="I54" s="68">
        <f>I49+I50+I51+I52+I53</f>
        <v>-7578292</v>
      </c>
    </row>
    <row r="55" spans="1:9" ht="29.4" customHeight="1" x14ac:dyDescent="0.25">
      <c r="A55" s="242" t="s">
        <v>215</v>
      </c>
      <c r="B55" s="242"/>
      <c r="C55" s="242"/>
      <c r="D55" s="242"/>
      <c r="E55" s="242"/>
      <c r="F55" s="242"/>
      <c r="G55" s="65">
        <v>46</v>
      </c>
      <c r="H55" s="68">
        <f>H48+H54</f>
        <v>-4159723</v>
      </c>
      <c r="I55" s="68">
        <f>I48+I54</f>
        <v>-7251867</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10655178</v>
      </c>
      <c r="I57" s="68">
        <f>I27+I42+I55+I56</f>
        <v>3788530</v>
      </c>
    </row>
    <row r="58" spans="1:9" x14ac:dyDescent="0.25">
      <c r="A58" s="244" t="s">
        <v>218</v>
      </c>
      <c r="B58" s="244"/>
      <c r="C58" s="244"/>
      <c r="D58" s="244"/>
      <c r="E58" s="244"/>
      <c r="F58" s="244"/>
      <c r="G58" s="63">
        <v>49</v>
      </c>
      <c r="H58" s="67">
        <v>5986756</v>
      </c>
      <c r="I58" s="67">
        <v>11810622</v>
      </c>
    </row>
    <row r="59" spans="1:9" ht="31.2" customHeight="1" x14ac:dyDescent="0.25">
      <c r="A59" s="242" t="s">
        <v>219</v>
      </c>
      <c r="B59" s="242"/>
      <c r="C59" s="242"/>
      <c r="D59" s="242"/>
      <c r="E59" s="242"/>
      <c r="F59" s="242"/>
      <c r="G59" s="65">
        <v>50</v>
      </c>
      <c r="H59" s="68">
        <f>H57+H58</f>
        <v>16641934</v>
      </c>
      <c r="I59" s="68">
        <f>I57+I58</f>
        <v>15599152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4" sqref="A4:I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4" zoomScale="80" zoomScaleNormal="80" zoomScaleSheetLayoutView="80" workbookViewId="0">
      <selection activeCell="V55" sqref="V5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c r="F2" s="4" t="s">
        <v>0</v>
      </c>
      <c r="G2" s="9"/>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7800000</v>
      </c>
      <c r="I7" s="33">
        <v>5829274</v>
      </c>
      <c r="J7" s="33">
        <v>398168</v>
      </c>
      <c r="K7" s="33">
        <v>3394875</v>
      </c>
      <c r="L7" s="33">
        <v>3394875</v>
      </c>
      <c r="M7" s="33">
        <v>1990842</v>
      </c>
      <c r="N7" s="33">
        <v>3014440</v>
      </c>
      <c r="O7" s="33">
        <v>0</v>
      </c>
      <c r="P7" s="33">
        <v>0</v>
      </c>
      <c r="Q7" s="33">
        <v>0</v>
      </c>
      <c r="R7" s="33">
        <v>0</v>
      </c>
      <c r="S7" s="33">
        <v>0</v>
      </c>
      <c r="T7" s="33">
        <v>0</v>
      </c>
      <c r="U7" s="33">
        <v>45492514</v>
      </c>
      <c r="V7" s="33">
        <v>8314962</v>
      </c>
      <c r="W7" s="34">
        <f>H7+I7+J7+K7-L7+M7+N7+O7+P7+Q7+R7+U7+V7+S7+T7</f>
        <v>72840200</v>
      </c>
      <c r="X7" s="33">
        <v>0</v>
      </c>
      <c r="Y7" s="34">
        <f>W7+X7</f>
        <v>72840200</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7800000</v>
      </c>
      <c r="I10" s="34">
        <f t="shared" ref="I10:Y10" si="2">I7+I8+I9</f>
        <v>5829274</v>
      </c>
      <c r="J10" s="34">
        <f t="shared" si="2"/>
        <v>398168</v>
      </c>
      <c r="K10" s="34">
        <f>K7+K8+K9</f>
        <v>3394875</v>
      </c>
      <c r="L10" s="34">
        <f t="shared" si="2"/>
        <v>3394875</v>
      </c>
      <c r="M10" s="34">
        <f t="shared" si="2"/>
        <v>1990842</v>
      </c>
      <c r="N10" s="34">
        <f t="shared" si="2"/>
        <v>3014440</v>
      </c>
      <c r="O10" s="34">
        <f t="shared" si="2"/>
        <v>0</v>
      </c>
      <c r="P10" s="34">
        <f t="shared" si="2"/>
        <v>0</v>
      </c>
      <c r="Q10" s="34">
        <f t="shared" si="2"/>
        <v>0</v>
      </c>
      <c r="R10" s="34">
        <f t="shared" si="2"/>
        <v>0</v>
      </c>
      <c r="S10" s="34">
        <f t="shared" si="2"/>
        <v>0</v>
      </c>
      <c r="T10" s="34">
        <f t="shared" si="2"/>
        <v>0</v>
      </c>
      <c r="U10" s="34">
        <f t="shared" si="2"/>
        <v>45492514</v>
      </c>
      <c r="V10" s="34">
        <f t="shared" si="2"/>
        <v>8314962</v>
      </c>
      <c r="W10" s="34">
        <f t="shared" si="2"/>
        <v>72840200</v>
      </c>
      <c r="X10" s="34">
        <f t="shared" si="2"/>
        <v>0</v>
      </c>
      <c r="Y10" s="34">
        <f t="shared" si="2"/>
        <v>72840200</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12084957</v>
      </c>
      <c r="W11" s="34">
        <f t="shared" ref="W11:W29" si="3">H11+I11+J11+K11-L11+M11+N11+O11+P11+Q11+R11+U11+V11+S11+T11</f>
        <v>12084957</v>
      </c>
      <c r="X11" s="33">
        <v>0</v>
      </c>
      <c r="Y11" s="34">
        <f t="shared" ref="Y11:Y29" si="4">W11+X11</f>
        <v>12084957</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691830</v>
      </c>
      <c r="J19" s="33">
        <v>0</v>
      </c>
      <c r="K19" s="33">
        <v>0</v>
      </c>
      <c r="L19" s="33">
        <v>0</v>
      </c>
      <c r="M19" s="33">
        <v>0</v>
      </c>
      <c r="N19" s="33">
        <v>0</v>
      </c>
      <c r="O19" s="33">
        <v>0</v>
      </c>
      <c r="P19" s="33">
        <v>0</v>
      </c>
      <c r="Q19" s="33">
        <v>0</v>
      </c>
      <c r="R19" s="33">
        <v>0</v>
      </c>
      <c r="S19" s="33">
        <v>0</v>
      </c>
      <c r="T19" s="33">
        <v>0</v>
      </c>
      <c r="U19" s="33">
        <v>0</v>
      </c>
      <c r="V19" s="33">
        <v>0</v>
      </c>
      <c r="W19" s="34">
        <f t="shared" si="3"/>
        <v>691830</v>
      </c>
      <c r="X19" s="33">
        <v>0</v>
      </c>
      <c r="Y19" s="34">
        <f t="shared" si="4"/>
        <v>691830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398720</v>
      </c>
      <c r="L24" s="33">
        <v>398720</v>
      </c>
      <c r="M24" s="33">
        <v>0</v>
      </c>
      <c r="N24" s="33">
        <v>-398720</v>
      </c>
      <c r="O24" s="33">
        <v>0</v>
      </c>
      <c r="P24" s="33">
        <v>0</v>
      </c>
      <c r="Q24" s="33">
        <v>0</v>
      </c>
      <c r="R24" s="33">
        <v>0</v>
      </c>
      <c r="S24" s="33">
        <v>0</v>
      </c>
      <c r="T24" s="33">
        <v>0</v>
      </c>
      <c r="U24" s="33">
        <v>0</v>
      </c>
      <c r="V24" s="33">
        <v>0</v>
      </c>
      <c r="W24" s="34">
        <f t="shared" si="3"/>
        <v>-398720</v>
      </c>
      <c r="X24" s="33">
        <v>0</v>
      </c>
      <c r="Y24" s="34">
        <f t="shared" si="4"/>
        <v>-398720</v>
      </c>
    </row>
    <row r="25" spans="1:25" x14ac:dyDescent="0.25">
      <c r="A25" s="277" t="s">
        <v>423</v>
      </c>
      <c r="B25" s="277"/>
      <c r="C25" s="277"/>
      <c r="D25" s="277"/>
      <c r="E25" s="277"/>
      <c r="F25" s="277"/>
      <c r="G25" s="6">
        <v>19</v>
      </c>
      <c r="H25" s="33">
        <v>0</v>
      </c>
      <c r="I25" s="33">
        <v>0</v>
      </c>
      <c r="J25" s="33">
        <v>0</v>
      </c>
      <c r="K25" s="33">
        <v>-758609</v>
      </c>
      <c r="L25" s="33">
        <v>-758609</v>
      </c>
      <c r="M25" s="33">
        <v>0</v>
      </c>
      <c r="N25" s="33">
        <v>758609</v>
      </c>
      <c r="O25" s="33">
        <v>0</v>
      </c>
      <c r="P25" s="33">
        <v>0</v>
      </c>
      <c r="Q25" s="33">
        <v>0</v>
      </c>
      <c r="R25" s="33">
        <v>0</v>
      </c>
      <c r="S25" s="33">
        <v>0</v>
      </c>
      <c r="T25" s="33">
        <v>0</v>
      </c>
      <c r="U25" s="33">
        <v>0</v>
      </c>
      <c r="V25" s="33">
        <v>0</v>
      </c>
      <c r="W25" s="34">
        <f t="shared" si="3"/>
        <v>758609</v>
      </c>
      <c r="X25" s="33">
        <v>0</v>
      </c>
      <c r="Y25" s="34">
        <f t="shared" si="4"/>
        <v>758609</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-4548040</v>
      </c>
      <c r="V26" s="33">
        <v>0</v>
      </c>
      <c r="W26" s="34">
        <f t="shared" si="3"/>
        <v>-4548040</v>
      </c>
      <c r="X26" s="33">
        <v>0</v>
      </c>
      <c r="Y26" s="34">
        <f t="shared" si="4"/>
        <v>-4548040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8314962</v>
      </c>
      <c r="V28" s="33">
        <v>-8314962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6521104</v>
      </c>
      <c r="J30" s="36">
        <f t="shared" si="5"/>
        <v>398168</v>
      </c>
      <c r="K30" s="36">
        <f t="shared" si="5"/>
        <v>3034986</v>
      </c>
      <c r="L30" s="36">
        <f t="shared" si="5"/>
        <v>3034986</v>
      </c>
      <c r="M30" s="36">
        <f t="shared" si="5"/>
        <v>1990842</v>
      </c>
      <c r="N30" s="36">
        <f t="shared" si="5"/>
        <v>3374329</v>
      </c>
      <c r="O30" s="36">
        <f t="shared" si="5"/>
        <v>0</v>
      </c>
      <c r="P30" s="36">
        <f t="shared" si="5"/>
        <v>0</v>
      </c>
      <c r="Q30" s="36">
        <f t="shared" si="5"/>
        <v>0</v>
      </c>
      <c r="R30" s="36">
        <f t="shared" si="5"/>
        <v>0</v>
      </c>
      <c r="S30" s="36">
        <f t="shared" si="5"/>
        <v>0</v>
      </c>
      <c r="T30" s="36">
        <f t="shared" si="5"/>
        <v>0</v>
      </c>
      <c r="U30" s="36">
        <f t="shared" si="5"/>
        <v>49259436</v>
      </c>
      <c r="V30" s="36">
        <f t="shared" si="5"/>
        <v>12084957</v>
      </c>
      <c r="W30" s="36">
        <f t="shared" si="5"/>
        <v>81428836</v>
      </c>
      <c r="X30" s="36">
        <f t="shared" si="5"/>
        <v>0</v>
      </c>
      <c r="Y30" s="36">
        <f t="shared" si="5"/>
        <v>81428836</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691830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691830</v>
      </c>
      <c r="X32" s="34">
        <f t="shared" si="6"/>
        <v>0</v>
      </c>
      <c r="Y32" s="34">
        <f t="shared" si="6"/>
        <v>691830</v>
      </c>
    </row>
    <row r="33" spans="1:25" ht="31.5" customHeight="1" x14ac:dyDescent="0.25">
      <c r="A33" s="275" t="s">
        <v>428</v>
      </c>
      <c r="B33" s="275"/>
      <c r="C33" s="275"/>
      <c r="D33" s="275"/>
      <c r="E33" s="275"/>
      <c r="F33" s="275"/>
      <c r="G33" s="7">
        <v>26</v>
      </c>
      <c r="H33" s="34">
        <f>H11+H32</f>
        <v>0</v>
      </c>
      <c r="I33" s="34">
        <f t="shared" ref="I33:Y33" si="8">I11+I32</f>
        <v>691830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12084957</v>
      </c>
      <c r="W33" s="34">
        <f t="shared" si="8"/>
        <v>12776787</v>
      </c>
      <c r="X33" s="34">
        <f t="shared" si="8"/>
        <v>0</v>
      </c>
      <c r="Y33" s="34">
        <f t="shared" si="8"/>
        <v>12776787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3766922</v>
      </c>
      <c r="V34" s="36">
        <f t="shared" si="10"/>
        <v>-8314962</v>
      </c>
      <c r="W34" s="36">
        <f t="shared" si="10"/>
        <v>-4188151</v>
      </c>
      <c r="X34" s="36">
        <f t="shared" si="10"/>
        <v>0</v>
      </c>
      <c r="Y34" s="36">
        <f t="shared" si="10"/>
        <v>-4188151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6521104</v>
      </c>
      <c r="J36" s="33">
        <v>398168</v>
      </c>
      <c r="K36" s="33">
        <v>3034986</v>
      </c>
      <c r="L36" s="33">
        <v>3034986</v>
      </c>
      <c r="M36" s="33">
        <v>1990842</v>
      </c>
      <c r="N36" s="33">
        <v>3374329</v>
      </c>
      <c r="O36" s="33">
        <v>0</v>
      </c>
      <c r="P36" s="33">
        <v>0</v>
      </c>
      <c r="Q36" s="33">
        <v>0</v>
      </c>
      <c r="R36" s="33">
        <v>0</v>
      </c>
      <c r="S36" s="33">
        <v>0</v>
      </c>
      <c r="T36" s="33">
        <v>0</v>
      </c>
      <c r="U36" s="33">
        <v>49259436</v>
      </c>
      <c r="V36" s="33">
        <v>12084957</v>
      </c>
      <c r="W36" s="37">
        <f>H36+I36+J36+K36-L36+M36+N36+O36+P36+Q36+R36+U36+V36+S36+T36</f>
        <v>81428836</v>
      </c>
      <c r="X36" s="33">
        <v>0</v>
      </c>
      <c r="Y36" s="37">
        <f t="shared" ref="Y36:Y38" si="12">W36+X36</f>
        <v>81428836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6521104</v>
      </c>
      <c r="J39" s="34">
        <f t="shared" si="14"/>
        <v>398168</v>
      </c>
      <c r="K39" s="34">
        <f t="shared" si="14"/>
        <v>3034986</v>
      </c>
      <c r="L39" s="34">
        <f t="shared" si="14"/>
        <v>3034986</v>
      </c>
      <c r="M39" s="34">
        <f t="shared" si="14"/>
        <v>1990842</v>
      </c>
      <c r="N39" s="34">
        <f t="shared" si="14"/>
        <v>3374329</v>
      </c>
      <c r="O39" s="34">
        <f t="shared" si="14"/>
        <v>0</v>
      </c>
      <c r="P39" s="34">
        <f t="shared" si="14"/>
        <v>0</v>
      </c>
      <c r="Q39" s="34">
        <f t="shared" si="14"/>
        <v>0</v>
      </c>
      <c r="R39" s="34">
        <f t="shared" si="14"/>
        <v>0</v>
      </c>
      <c r="S39" s="34">
        <f t="shared" si="14"/>
        <v>0</v>
      </c>
      <c r="T39" s="34">
        <f t="shared" si="14"/>
        <v>0</v>
      </c>
      <c r="U39" s="34">
        <f t="shared" si="14"/>
        <v>49259436</v>
      </c>
      <c r="V39" s="34">
        <f t="shared" si="14"/>
        <v>12084957</v>
      </c>
      <c r="W39" s="34">
        <f t="shared" si="14"/>
        <v>81428836</v>
      </c>
      <c r="X39" s="34">
        <f t="shared" si="14"/>
        <v>0</v>
      </c>
      <c r="Y39" s="34">
        <f t="shared" si="14"/>
        <v>81428836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13299321</v>
      </c>
      <c r="W40" s="37">
        <f t="shared" ref="W40:W58" si="15">H40+I40+J40+K40-L40+M40+N40+O40+P40+Q40+R40+U40+V40+S40+T40</f>
        <v>13299321</v>
      </c>
      <c r="X40" s="33">
        <v>0</v>
      </c>
      <c r="Y40" s="37">
        <f t="shared" ref="Y40:Y58" si="16">W40+X40</f>
        <v>13299321</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1245426</v>
      </c>
      <c r="L53" s="33">
        <v>1245426</v>
      </c>
      <c r="M53" s="33">
        <v>0</v>
      </c>
      <c r="N53" s="33">
        <v>-1245426</v>
      </c>
      <c r="O53" s="33">
        <v>0</v>
      </c>
      <c r="P53" s="33">
        <v>0</v>
      </c>
      <c r="Q53" s="33">
        <v>0</v>
      </c>
      <c r="R53" s="33">
        <v>0</v>
      </c>
      <c r="S53" s="33">
        <v>0</v>
      </c>
      <c r="T53" s="33">
        <v>0</v>
      </c>
      <c r="U53" s="33">
        <v>0</v>
      </c>
      <c r="V53" s="33">
        <v>0</v>
      </c>
      <c r="W53" s="37">
        <f t="shared" si="15"/>
        <v>-1245426</v>
      </c>
      <c r="X53" s="33">
        <v>0</v>
      </c>
      <c r="Y53" s="37">
        <f t="shared" si="16"/>
        <v>-1245426</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12084957</v>
      </c>
      <c r="V57" s="33">
        <v>-12084957</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6521104</v>
      </c>
      <c r="J59" s="36">
        <f t="shared" si="17"/>
        <v>398168</v>
      </c>
      <c r="K59" s="36">
        <f t="shared" si="17"/>
        <v>4280412</v>
      </c>
      <c r="L59" s="36">
        <f t="shared" si="17"/>
        <v>4280412</v>
      </c>
      <c r="M59" s="36">
        <f t="shared" si="17"/>
        <v>1990842</v>
      </c>
      <c r="N59" s="36">
        <f t="shared" si="17"/>
        <v>2128903</v>
      </c>
      <c r="O59" s="36">
        <f t="shared" si="17"/>
        <v>0</v>
      </c>
      <c r="P59" s="36">
        <f t="shared" si="17"/>
        <v>0</v>
      </c>
      <c r="Q59" s="36">
        <f t="shared" si="17"/>
        <v>0</v>
      </c>
      <c r="R59" s="36">
        <f t="shared" si="17"/>
        <v>0</v>
      </c>
      <c r="S59" s="36">
        <f t="shared" si="17"/>
        <v>0</v>
      </c>
      <c r="T59" s="36">
        <f t="shared" si="17"/>
        <v>0</v>
      </c>
      <c r="U59" s="36">
        <f t="shared" si="17"/>
        <v>56772529</v>
      </c>
      <c r="V59" s="36">
        <f t="shared" si="17"/>
        <v>13299321</v>
      </c>
      <c r="W59" s="36">
        <f t="shared" si="17"/>
        <v>88910867</v>
      </c>
      <c r="X59" s="36">
        <f t="shared" si="17"/>
        <v>0</v>
      </c>
      <c r="Y59" s="36">
        <f t="shared" si="17"/>
        <v>88910867</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13299321</v>
      </c>
      <c r="W62" s="37">
        <f t="shared" si="20"/>
        <v>13299321</v>
      </c>
      <c r="X62" s="37">
        <f t="shared" si="20"/>
        <v>0</v>
      </c>
      <c r="Y62" s="37">
        <f t="shared" si="20"/>
        <v>13299321</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1245426</v>
      </c>
      <c r="L63" s="38">
        <f t="shared" si="22"/>
        <v>1245426</v>
      </c>
      <c r="M63" s="38">
        <f t="shared" si="22"/>
        <v>0</v>
      </c>
      <c r="N63" s="38">
        <f t="shared" si="22"/>
        <v>-1245426</v>
      </c>
      <c r="O63" s="38">
        <f t="shared" si="22"/>
        <v>0</v>
      </c>
      <c r="P63" s="38">
        <f t="shared" si="22"/>
        <v>0</v>
      </c>
      <c r="Q63" s="38">
        <f t="shared" si="22"/>
        <v>0</v>
      </c>
      <c r="R63" s="38">
        <f t="shared" si="22"/>
        <v>0</v>
      </c>
      <c r="S63" s="38">
        <f t="shared" ref="S63:T63" si="23">SUM(S50:S58)</f>
        <v>0</v>
      </c>
      <c r="T63" s="38">
        <f t="shared" si="23"/>
        <v>0</v>
      </c>
      <c r="U63" s="38">
        <f t="shared" si="22"/>
        <v>7513093</v>
      </c>
      <c r="V63" s="38">
        <f t="shared" si="22"/>
        <v>-12084957</v>
      </c>
      <c r="W63" s="38">
        <f t="shared" si="22"/>
        <v>-5817290</v>
      </c>
      <c r="X63" s="38">
        <f t="shared" si="22"/>
        <v>0</v>
      </c>
      <c r="Y63" s="38">
        <f t="shared" si="22"/>
        <v>-5817290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13.9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daca7dd27c8c50b2afe42daa0683c5c">
  <xsd:schema xmlns:xsd="http://www.w3.org/2001/XMLSchema" xmlns:xs="http://www.w3.org/2001/XMLSchema" xmlns:p="http://schemas.microsoft.com/office/2006/metadata/properties" xmlns:ns2="4da10efb-c24b-45a7-8d20-9e38b5ad71bb" targetNamespace="http://schemas.microsoft.com/office/2006/metadata/properties" ma:root="true" ma:fieldsID="4c637d9ec7b16469b7c9966f39d47f6a"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customXml/itemProps2.xml><?xml version="1.0" encoding="utf-8"?>
<ds:datastoreItem xmlns:ds="http://schemas.openxmlformats.org/officeDocument/2006/customXml" ds:itemID="{7E1E9A0A-2AF8-4B5A-B825-417DAB23B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2025-10-24T10:55:00Z</cp:lastPrinted>
  <dcterms:created xsi:type="dcterms:W3CDTF">2008-10-17T11:51:54Z</dcterms:created>
  <dcterms:modified xsi:type="dcterms:W3CDTF">2025-10-29T07:17:39Z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