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Grupa Q4/"/>
    </mc:Choice>
  </mc:AlternateContent>
  <xr:revisionPtr revIDLastSave="1" documentId="8_{CE3A7DE3-7614-4134-94B8-8F100B6D49E2}" xr6:coauthVersionLast="47" xr6:coauthVersionMax="47" xr10:uidLastSave="{FB5FC908-82F6-45EE-B8C1-1FB722BADEEB}"/>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14" i="26"/>
  <c r="I61" i="26" s="1"/>
  <c r="I60" i="26"/>
  <c r="K60" i="26"/>
  <c r="H60" i="26"/>
  <c r="H14" i="26"/>
  <c r="H61" i="26" s="1"/>
  <c r="I21" i="21"/>
  <c r="H36" i="21"/>
  <c r="I36" i="21"/>
  <c r="H49" i="21"/>
  <c r="I49" i="21"/>
  <c r="J63" i="26" l="1"/>
  <c r="K63" i="26"/>
  <c r="K64" i="26"/>
  <c r="K62" i="26"/>
  <c r="K68" i="26" s="1"/>
  <c r="J64" i="26"/>
  <c r="J62" i="26"/>
  <c r="J68" i="26" s="1"/>
  <c r="I63" i="26"/>
  <c r="H62" i="26"/>
  <c r="H68" i="26" s="1"/>
  <c r="I62" i="26"/>
  <c r="I68" i="26" s="1"/>
  <c r="I64" i="26"/>
  <c r="H63" i="26"/>
  <c r="H64" i="26"/>
  <c r="I51" i="21"/>
  <c r="I53" i="21" s="1"/>
  <c r="H51" i="21"/>
  <c r="H53" i="21" s="1"/>
  <c r="J67" i="26" l="1"/>
  <c r="J66" i="26"/>
  <c r="K66" i="26"/>
  <c r="K67"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<sst xmlns="http://schemas.openxmlformats.org/spreadsheetml/2006/main" count="534" uniqueCount="470">
  <si>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</si>
  <si>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</si>
  <si>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</si>
  <si>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</si>
  <si>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</si>
  <si>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</si>
  <si>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</si>
  <si>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</si>
  <si>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</si>
  <si>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</si>
  <si>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</si>
  <si>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</si>
  <si>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</si>
  <si>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</si>
  <si>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</si>
  <si>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</si>
  <si>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</si>
  <si>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</si>
  <si>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</si>
  <si>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</si>
  <si>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</si>
  <si>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</si>
  <si>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</si>
  <si>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</si>
  <si>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</si>
  <si>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</si>
  <si>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</si>
  <si>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</si>
  <si>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</si>
  <si>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</si>
  <si>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</si>
  <si>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</si>
  <si>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</si>
  <si>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</si>
  <si>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</si>
  <si>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</si>
  <si>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</si>
  <si>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</si>
  <si>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</si>
  <si>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</si>
  <si>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</si>
  <si>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</si>
  <si>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</si>
  <si>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</si>
  <si>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</si>
  <si>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</si>
  <si>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</si>
  <si>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</si>
  <si>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</si>
  <si>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</si>
  <si>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</si>
  <si>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</si>
  <si>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</si>
  <si>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</si>
  <si>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</si>
  <si>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</si>
  <si>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</si>
  <si>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</si>
  <si>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</si>
  <si>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</si>
  <si>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</si>
  <si>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</si>
  <si>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</si>
  <si>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</si>
  <si>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</si>
  <si>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</si>
  <si>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</si>
  <si>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</si>
  <si>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</si>
  <si>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</si>
  <si>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</si>
  <si>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</si>
  <si>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</si>
  <si>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</si>
  <si>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</si>
  <si>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</si>
  <si>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</si>
  <si>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</si>
  <si>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</si>
  <si>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</si>
  <si>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</si>
  <si>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</si>
  <si>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</si>
  <si>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</si>
  <si>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</si>
  <si>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</si>
  <si>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</si>
  <si>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</si>
  <si>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</si>
  <si>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</si>
  <si>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</si>
  <si>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</si>
  <si>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</si>
  <si>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</si>
  <si>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</si>
  <si>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</si>
  <si>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</si>
  <si>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</si>
  <si>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</si>
  <si>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</si>
  <si>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</si>
  <si>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</si>
  <si>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</si>
  <si>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</si>
  <si>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</si>
  <si>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</si>
  <si>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</si>
  <si>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</si>
  <si>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</si>
  <si>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</si>
  <si>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</si>
  <si>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</si>
  <si>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</si>
  <si>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</si>
  <si>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</si>
  <si>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</si>
  <si>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</si>
  <si>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</si>
  <si>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</si>
  <si>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</si>
  <si>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</si>
  <si>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</si>
  <si>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</si>
  <si>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</si>
  <si>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</si>
  <si>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</si>
  <si>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</si>
  <si>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</si>
  <si>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</si>
  <si>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</si>
  <si>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</si>
  <si>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</si>
  <si>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</si>
  <si>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</si>
  <si>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</si>
  <si>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</si>
  <si>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</si>
  <si>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</si>
  <si>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</si>
  <si>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</si>
  <si>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</si>
  <si>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</si>
  <si>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</si>
  <si>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</si>
  <si>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</si>
  <si>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</si>
  <si>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</si>
  <si>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</si>
  <si>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</si>
  <si>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</si>
  <si>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</si>
  <si>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</si>
  <si>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</si>
  <si>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</si>
  <si>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</si>
  <si>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</si>
  <si>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</si>
  <si>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</si>
  <si>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</si>
  <si>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</si>
  <si>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</si>
  <si>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</si>
  <si>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</si>
  <si>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</si>
  <si>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</si>
  <si>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</si>
  <si>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</si>
  <si>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</si>
  <si>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</si>
  <si>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</si>
  <si>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</si>
  <si>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</si>
  <si>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</si>
  <si>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</si>
  <si>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</si>
  <si>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</si>
  <si>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</si>
  <si>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</si>
  <si>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</si>
  <si>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</si>
  <si>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</si>
  <si>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</si>
  <si>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</si>
  <si>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</si>
  <si>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</si>
  <si>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</si>
  <si>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</si>
  <si>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</si>
  <si>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</si>
  <si>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</si>
  <si>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</si>
  <si>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</si>
  <si>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</si>
  <si>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</si>
  <si>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</si>
  <si>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</si>
  <si>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</si>
  <si>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</si>
  <si>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</si>
  <si>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</si>
  <si>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</si>
  <si>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</si>
  <si>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</si>
  <si>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</si>
  <si>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</si>
  <si>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</si>
  <si>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</si>
  <si>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</si>
  <si>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</si>
  <si>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</si>
  <si>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</si>
  <si>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</si>
  <si>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</si>
  <si>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</si>
  <si>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</si>
  <si>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</si>
  <si>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</si>
  <si>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</si>
  <si>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</si>
  <si>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</si>
  <si>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</si>
  <si>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</si>
  <si>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</si>
  <si>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</si>
  <si>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</si>
  <si>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</si>
  <si>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</si>
  <si>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</si>
  <si>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</si>
  <si>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</si>
  <si>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</si>
  <si>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</si>
  <si>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</si>
  <si>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</si>
  <si>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</si>
  <si>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</si>
  <si>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</si>
  <si>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</si>
  <si>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</si>
  <si>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</si>
  <si>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</si>
  <si>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</si>
  <si>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</si>
  <si>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</si>
  <si>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</si>
  <si>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</si>
  <si>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</si>
  <si>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</si>
  <si>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</si>
  <si>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</si>
  <si>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</si>
  <si>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</si>
  <si>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</si>
  <si>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</si>
  <si>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</si>
  <si>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</si>
  <si>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</si>
  <si>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</si>
  <si>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</si>
  <si>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</si>
  <si>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</si>
  <si>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</si>
  <si>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</si>
  <si>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</si>
  <si>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</si>
  <si>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</si>
  <si>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</si>
  <si>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</si>
  <si>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</si>
  <si>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</si>
  <si>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</si>
  <si>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</si>
  <si>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</si>
  <si>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</si>
  <si>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</si>
  <si>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</si>
  <si>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</si>
  <si>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</si>
  <si>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</si>
  <si>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</si>
  <si>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</si>
  <si>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</si>
  <si>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</si>
  <si>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</si>
  <si>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</si>
  <si>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</si>
  <si>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</si>
  <si>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</si>
  <si>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</si>
  <si>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</si>
  <si>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</si>
  <si>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</si>
  <si>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</si>
  <si>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</si>
  <si>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</si>
  <si>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</si>
  <si>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</si>
  <si>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</si>
  <si>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</si>
  <si>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</si>
  <si>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</si>
  <si>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</si>
  <si>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</si>
  <si>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</si>
  <si>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</si>
  <si>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</si>
  <si>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</si>
  <si>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</si>
  <si>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</si>
  <si>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</si>
  <si>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</si>
  <si>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</si>
  <si>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</si>
  <si>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</si>
  <si>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</si>
  <si>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</si>
  <si>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</si>
  <si>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</si>
  <si>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</si>
  <si>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</si>
  <si>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</si>
  <si>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</si>
  <si>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</si>
  <si>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</si>
  <si>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</si>
  <si>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</si>
  <si>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</si>
  <si>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</si>
  <si>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</si>
  <si>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</si>
  <si>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</si>
  <si>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</si>
  <si>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</si>
  <si>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</si>
  <si>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</si>
  <si>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</si>
  <si>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</si>
  <si>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</si>
  <si>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</si>
  <si>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</si>
  <si>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</si>
  <si>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</si>
  <si>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</si>
  <si>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</si>
  <si>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</si>
  <si>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</si>
  <si>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</si>
  <si>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</si>
  <si>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</si>
  <si>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</si>
  <si>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</si>
  <si>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</si>
  <si>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</si>
  <si>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</si>
  <si>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</si>
  <si>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</si>
  <si>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</si>
  <si>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</si>
  <si>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</si>
  <si>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</si>
  <si>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</si>
  <si>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</si>
  <si>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</si>
  <si>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</si>
  <si>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</si>
  <si>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</si>
  <si>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</si>
  <si>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</si>
  <si>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</si>
  <si>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</si>
  <si>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</si>
  <si>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</si>
  <si>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</si>
  <si>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</si>
  <si>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</si>
  <si>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</si>
  <si>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</si>
  <si>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</si>
  <si>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</si>
  <si>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</si>
  <si>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</si>
  <si>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</si>
  <si>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</si>
  <si>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</si>
  <si>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</si>
  <si>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</si>
  <si>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</si>
  <si>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</si>
  <si>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</si>
  <si>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</si>
  <si>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</si>
  <si>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</si>
  <si>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</si>
  <si>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</si>
  <si>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</si>
  <si>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</si>
  <si>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</si>
  <si>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</si>
  <si>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</si>
  <si>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</si>
  <si>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</si>
  <si>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</si>
  <si>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</si>
  <si>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</si>
  <si>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</si>
  <si>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</si>
  <si>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</si>
  <si>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</si>
  <si>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</si>
  <si>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</si>
  <si>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</si>
  <si>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</si>
  <si>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</si>
  <si>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</si>
  <si>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</si>
  <si>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</si>
  <si>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</si>
  <si>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</si>
  <si>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</si>
  <si>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</si>
  <si>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</si>
  <si>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</si>
  <si>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</si>
  <si>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</si>
  <si>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</si>
  <si>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</si>
  <si>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</si>
  <si>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</si>
  <si>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</si>
  <si>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</si>
  <si>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</si>
  <si>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</si>
  <si>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</si>
  <si>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</si>
  <si>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</si>
  <si>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</si>
  <si>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</si>
  <si>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</si>
  <si>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</si>
  <si>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</si>
  <si>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</si>
  <si>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</si>
  <si>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</si>
  <si>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</si>
  <si>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</si>
  <si>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</si>
  <si>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</si>
  <si>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</si>
  <si>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</si>
  <si>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GRUPA ATLANTSKA PLOVIDBA d.d.</t>
  </si>
  <si>
    <t>Obveznik:  GRUPA ATLANTSKA PLOVIDBA</t>
  </si>
  <si>
    <t>Obveznik: GRUPA ATLANTSKA PLOVIDBA</t>
  </si>
  <si>
    <t>stanje na dan 31.12.2022.</t>
  </si>
  <si>
    <t>u razdoblju 01.01.2022 do 31.12.2022.</t>
  </si>
  <si>
    <t>u razdoblju 01.01.2022. do 31.12.2022.</t>
  </si>
  <si>
    <t xml:space="preserve">BILJEŠKE UZ FINANCIJSKE IZVJEŠTAJE - TFI
(koji se sastavljaju za tromjesečna razdoblja)
Naziv izdavatelja:  ATLANTSKA PLOVIDBA d.d.
OIB:   61063868086
Izvještajno razdoblje: četvrti kvartal i 2022. godina
Bilješke uz financijske izvještaje za tromjesečna razdoblja uključuju:
Društvo je dana 04.07.2022. godine potpisalo Ugovor o prodaji i povratnom najmu (Sale  and leaseback) za 60% ugovorene cijene sa kineskom financijskom institucijom CMB Financial Leasing Co. Ltd. i time osiguralo financiranje za dvije novogradnje koje bi trebale postati dijelom flote Atlantske plovidbe tijekom 2023. godine
Na Skupštini Društva održanoj 31.08.2022. donesena je odluka o isplati dividende u iznosu 20kn, te je ista isplaćena dioničarima na dan 28.10.2022.
Društvo je 07.09.2022. uputilo neopozivu Obavijest o refinanciranju broda AP Astarea, AP Slano i AP Dubrava, Northern Shipping Fundu, te su ta tri broda počevši od 07.11.2022. financirana Sale and Lease back ugovorom sa China Huarong Shipping Financial leasing Co. Ltd. Navedenim refinanciranje Društvo će ostvariti značajnu uštedu u kamatnim rashodima za vrijeme trajanja ugovora
Društvo je 16.09.2022. zaprimilo obavijest o početku faze rezanja čelika za svoje dvije novogradnje, te je posljedično tome Društvo 29.09.2022. platilo 20 % učešća po oba broda u visini 13.720.000 USD
Nastavno na obavijest od dana 19.04.2022. o potpisivanju ugovora o prodaji AP Ston, Društvo je 23.09.2022. obavijestilo investicijsku javnost da je AP Ston, u luci Yeosu, Južna Koreja, predan novim vlasnicima
Prihodi u 2022. godini ostvareni su uz 291,66 dana provedenih u brodogradilištima zbog popravka broda AP Revelin, ugradnje uređaja za pročišćivanje balastnih voda i obnavljanja redovnih obnovnih pregleda brodova. 
Društvo je 07.11.2022. godine sklopilo ugovor o povratnom leasingu (Sale and leaseback) na rok od pet godina s kineskom financijskom institucijom China Huarong Shipping Financial Leasing Co. Ltd. te tako realizirala transakciju refinanciranja brodova AP Astarea, AP Slano i AP Dubrava, a što će povoljno utjecati na troškove financiranja navedenih brodova
Došlo je do izmjene u dinamičkom planu izgradnje dvaju novogradnji od strane  kineskog brodogradilišta Jinagsu Hantong Ship Heavy Industry Co. koji nas je obavijestio da je isporuka dva naručena broda umjesto u drugom kvartalu pomaknuta na četvrti kvartal tekuće godine
Zbog pada vrijednosti brodova, a kao rezultat testiranja na umanjenje vrijednosti brodova iz flote Atlantske plovidbe, grupa je izvršila usklađenje vrijednosti brodova za 110,5 mio kn. Procijenjeni novčani tokovi u modelu diskontirani su uz diskontnu stopu od 8,5 % (2021.: 8,1%), procijenjenu uposlenost brodova 95,48% i projicirani godišnji rast troškova po danu i troškova dokovanja u iznosu 2%. Ukupna vrijednosna usklađenja dugotrajne imovine koja uključuju i knjigovodstveni gubitak od prodaje AP Stona u 3Q2022 iznose 155,9 mio kn.
</t>
  </si>
  <si>
    <t>03302466</t>
  </si>
  <si>
    <t>HR</t>
  </si>
  <si>
    <t>060003058</t>
  </si>
  <si>
    <t>74780000L0GQ5QG49R37</t>
  </si>
  <si>
    <t>61063868086</t>
  </si>
  <si>
    <t>1187</t>
  </si>
  <si>
    <t>ATLANTSKA PLOVIDBA d.d.</t>
  </si>
  <si>
    <t>DUBROVNIK</t>
  </si>
  <si>
    <t>DR. ANTE STARČEVIĆA 24</t>
  </si>
  <si>
    <t>atlant@atlant.hr</t>
  </si>
  <si>
    <t>www.atlant.hr</t>
  </si>
  <si>
    <t>Vicenco Jerković</t>
  </si>
  <si>
    <t>vicenco.jerkovic@atlant.hr</t>
  </si>
  <si>
    <t>020352230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</si>
</sst>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5" workbookViewId="0">
      <selection activeCell="C30" sqref="C3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2">
        <v>1</v>
      </c>
    </row>
    <row r="3" spans="1:20" x14ac:dyDescent="0.25">
      <c r="A3" s="46"/>
      <c r="B3" s="47"/>
      <c r="C3" s="47"/>
      <c r="D3" s="47"/>
      <c r="E3" s="47"/>
      <c r="F3" s="47"/>
      <c r="G3" s="47"/>
      <c r="H3" s="47"/>
      <c r="I3" s="47"/>
      <c r="J3" s="48"/>
      <c r="N3" s="92">
        <v>2</v>
      </c>
    </row>
    <row r="4" spans="1:20" ht="33.6" customHeight="1" x14ac:dyDescent="0.25">
      <c r="A4" s="129" t="s">
        <v>309</v>
      </c>
      <c r="B4" s="130"/>
      <c r="C4" s="130"/>
      <c r="D4" s="130"/>
      <c r="E4" s="131">
        <v>44562</v>
      </c>
      <c r="F4" s="132"/>
      <c r="G4" s="49" t="s">
        <v>0</v>
      </c>
      <c r="H4" s="131">
        <v>44926</v>
      </c>
      <c r="I4" s="132"/>
      <c r="J4" s="50"/>
      <c r="N4" s="92">
        <v>3</v>
      </c>
    </row>
    <row r="5" spans="1:20" s="51" customFormat="1" ht="10.15" customHeight="1" x14ac:dyDescent="0.25">
      <c r="A5" s="133"/>
      <c r="B5" s="134"/>
      <c r="C5" s="134"/>
      <c r="D5" s="134"/>
      <c r="E5" s="134"/>
      <c r="F5" s="134"/>
      <c r="G5" s="134"/>
      <c r="H5" s="134"/>
      <c r="I5" s="134"/>
      <c r="J5" s="135"/>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3" t="s">
        <v>333</v>
      </c>
      <c r="B10" s="144"/>
      <c r="C10" s="144"/>
      <c r="D10" s="144"/>
      <c r="E10" s="144"/>
      <c r="F10" s="144"/>
      <c r="G10" s="144"/>
      <c r="H10" s="144"/>
      <c r="I10" s="144"/>
      <c r="J10" s="62"/>
    </row>
    <row r="11" spans="1:20" ht="24.6" customHeight="1" x14ac:dyDescent="0.25">
      <c r="A11" s="145" t="s">
        <v>310</v>
      </c>
      <c r="B11" s="146"/>
      <c r="C11" s="138" t="s">
        <v>456</v>
      </c>
      <c r="D11" s="139"/>
      <c r="E11" s="63"/>
      <c r="F11" s="147" t="s">
        <v>334</v>
      </c>
      <c r="G11" s="137"/>
      <c r="H11" s="148" t="s">
        <v>457</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458</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460</v>
      </c>
      <c r="D15" s="139"/>
      <c r="E15" s="156"/>
      <c r="F15" s="157"/>
      <c r="G15" s="69" t="s">
        <v>335</v>
      </c>
      <c r="H15" s="148" t="s">
        <v>459</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336</v>
      </c>
      <c r="C17" s="138" t="s">
        <v>461</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462</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20000</v>
      </c>
      <c r="D21" s="149"/>
      <c r="E21" s="142"/>
      <c r="F21" s="142"/>
      <c r="G21" s="153" t="s">
        <v>463</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464</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465</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t="s">
        <v>466</v>
      </c>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166</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9" t="s">
        <v>338</v>
      </c>
      <c r="D31" s="162" t="s">
        <v>337</v>
      </c>
      <c r="E31" s="163"/>
      <c r="F31" s="163"/>
      <c r="G31" s="163"/>
      <c r="H31" s="66"/>
      <c r="I31" s="78" t="s">
        <v>338</v>
      </c>
      <c r="J31" s="79" t="s">
        <v>339</v>
      </c>
    </row>
    <row r="32" spans="1:10" x14ac:dyDescent="0.25">
      <c r="A32" s="145"/>
      <c r="B32" s="152"/>
      <c r="C32" s="80"/>
      <c r="D32" s="49"/>
      <c r="E32" s="157"/>
      <c r="F32" s="157"/>
      <c r="G32" s="157"/>
      <c r="H32" s="157"/>
      <c r="I32" s="76"/>
      <c r="J32" s="77"/>
    </row>
    <row r="33" spans="1:10" x14ac:dyDescent="0.25">
      <c r="A33" s="145" t="s">
        <v>327</v>
      </c>
      <c r="B33" s="152"/>
      <c r="C33" s="74" t="s">
        <v>341</v>
      </c>
      <c r="D33" s="162" t="s">
        <v>340</v>
      </c>
      <c r="E33" s="163"/>
      <c r="F33" s="163"/>
      <c r="G33" s="163"/>
      <c r="H33" s="72"/>
      <c r="I33" s="78" t="s">
        <v>341</v>
      </c>
      <c r="J33" s="79" t="s">
        <v>342</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c r="B37" s="165"/>
      <c r="C37" s="165"/>
      <c r="D37" s="165"/>
      <c r="E37" s="164"/>
      <c r="F37" s="165"/>
      <c r="G37" s="165"/>
      <c r="H37" s="165"/>
      <c r="I37" s="166"/>
      <c r="J37" s="82"/>
    </row>
    <row r="38" spans="1:10" x14ac:dyDescent="0.25">
      <c r="A38" s="65"/>
      <c r="B38" s="66"/>
      <c r="C38" s="73"/>
      <c r="D38" s="167"/>
      <c r="E38" s="167"/>
      <c r="F38" s="167"/>
      <c r="G38" s="167"/>
      <c r="H38" s="167"/>
      <c r="I38" s="167"/>
      <c r="J38" s="68"/>
    </row>
    <row r="39" spans="1:10" x14ac:dyDescent="0.25">
      <c r="A39" s="164"/>
      <c r="B39" s="165"/>
      <c r="C39" s="165"/>
      <c r="D39" s="166"/>
      <c r="E39" s="164"/>
      <c r="F39" s="165"/>
      <c r="G39" s="165"/>
      <c r="H39" s="165"/>
      <c r="I39" s="166"/>
      <c r="J39" s="74"/>
    </row>
    <row r="40" spans="1:10" x14ac:dyDescent="0.25">
      <c r="A40" s="65"/>
      <c r="B40" s="66"/>
      <c r="C40" s="73"/>
      <c r="D40" s="83"/>
      <c r="E40" s="167"/>
      <c r="F40" s="167"/>
      <c r="G40" s="167"/>
      <c r="H40" s="167"/>
      <c r="I40" s="67"/>
      <c r="J40" s="68"/>
    </row>
    <row r="41" spans="1:10" x14ac:dyDescent="0.25">
      <c r="A41" s="164"/>
      <c r="B41" s="165"/>
      <c r="C41" s="165"/>
      <c r="D41" s="166"/>
      <c r="E41" s="164"/>
      <c r="F41" s="165"/>
      <c r="G41" s="165"/>
      <c r="H41" s="165"/>
      <c r="I41" s="166"/>
      <c r="J41" s="74"/>
    </row>
    <row r="42" spans="1:10" x14ac:dyDescent="0.25">
      <c r="A42" s="65"/>
      <c r="B42" s="66"/>
      <c r="C42" s="73"/>
      <c r="D42" s="83"/>
      <c r="E42" s="167"/>
      <c r="F42" s="167"/>
      <c r="G42" s="167"/>
      <c r="H42" s="167"/>
      <c r="I42" s="67"/>
      <c r="J42" s="68"/>
    </row>
    <row r="43" spans="1:10" x14ac:dyDescent="0.25">
      <c r="A43" s="164"/>
      <c r="B43" s="165"/>
      <c r="C43" s="165"/>
      <c r="D43" s="166"/>
      <c r="E43" s="164"/>
      <c r="F43" s="165"/>
      <c r="G43" s="165"/>
      <c r="H43" s="165"/>
      <c r="I43" s="166"/>
      <c r="J43" s="74"/>
    </row>
    <row r="44" spans="1:10" x14ac:dyDescent="0.25">
      <c r="A44" s="84"/>
      <c r="B44" s="73"/>
      <c r="C44" s="168"/>
      <c r="D44" s="168"/>
      <c r="E44" s="142"/>
      <c r="F44" s="142"/>
      <c r="G44" s="168"/>
      <c r="H44" s="168"/>
      <c r="I44" s="168"/>
      <c r="J44" s="68"/>
    </row>
    <row r="45" spans="1:10" x14ac:dyDescent="0.25">
      <c r="A45" s="164"/>
      <c r="B45" s="165"/>
      <c r="C45" s="165"/>
      <c r="D45" s="166"/>
      <c r="E45" s="164"/>
      <c r="F45" s="165"/>
      <c r="G45" s="165"/>
      <c r="H45" s="165"/>
      <c r="I45" s="166"/>
      <c r="J45" s="74"/>
    </row>
    <row r="46" spans="1:10" x14ac:dyDescent="0.25">
      <c r="A46" s="84"/>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4"/>
      <c r="B48" s="73"/>
      <c r="C48" s="73"/>
      <c r="D48" s="66"/>
      <c r="E48" s="142"/>
      <c r="F48" s="142"/>
      <c r="G48" s="168"/>
      <c r="H48" s="168"/>
      <c r="I48" s="66"/>
      <c r="J48" s="85" t="s">
        <v>343</v>
      </c>
    </row>
    <row r="49" spans="1:10" x14ac:dyDescent="0.25">
      <c r="A49" s="84"/>
      <c r="B49" s="73"/>
      <c r="C49" s="73"/>
      <c r="D49" s="66"/>
      <c r="E49" s="142"/>
      <c r="F49" s="142"/>
      <c r="G49" s="168"/>
      <c r="H49" s="168"/>
      <c r="I49" s="66"/>
      <c r="J49" s="85" t="s">
        <v>344</v>
      </c>
    </row>
    <row r="50" spans="1:10" ht="14.45" customHeight="1" x14ac:dyDescent="0.25">
      <c r="A50" s="136" t="s">
        <v>320</v>
      </c>
      <c r="B50" s="147"/>
      <c r="C50" s="148" t="s">
        <v>344</v>
      </c>
      <c r="D50" s="149"/>
      <c r="E50" s="174" t="s">
        <v>345</v>
      </c>
      <c r="F50" s="175"/>
      <c r="G50" s="153"/>
      <c r="H50" s="154"/>
      <c r="I50" s="154"/>
      <c r="J50" s="155"/>
    </row>
    <row r="51" spans="1:10" x14ac:dyDescent="0.25">
      <c r="A51" s="84"/>
      <c r="B51" s="73"/>
      <c r="C51" s="168"/>
      <c r="D51" s="168"/>
      <c r="E51" s="142"/>
      <c r="F51" s="142"/>
      <c r="G51" s="176" t="s">
        <v>346</v>
      </c>
      <c r="H51" s="176"/>
      <c r="I51" s="176"/>
      <c r="J51" s="57"/>
    </row>
    <row r="52" spans="1:10" ht="13.9" customHeight="1" x14ac:dyDescent="0.25">
      <c r="A52" s="136" t="s">
        <v>321</v>
      </c>
      <c r="B52" s="147"/>
      <c r="C52" s="153" t="s">
        <v>467</v>
      </c>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t="s">
        <v>469</v>
      </c>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t="s">
        <v>468</v>
      </c>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347</v>
      </c>
      <c r="B58" s="147"/>
      <c r="C58" s="177"/>
      <c r="D58" s="178"/>
      <c r="E58" s="178"/>
      <c r="F58" s="178"/>
      <c r="G58" s="178"/>
      <c r="H58" s="178"/>
      <c r="I58" s="178"/>
      <c r="J58" s="179"/>
    </row>
    <row r="59" spans="1:10" ht="14.45" customHeight="1" x14ac:dyDescent="0.25">
      <c r="A59" s="65"/>
      <c r="B59" s="66"/>
      <c r="C59" s="180" t="s">
        <v>348</v>
      </c>
      <c r="D59" s="180"/>
      <c r="E59" s="180"/>
      <c r="F59" s="180"/>
      <c r="G59" s="66"/>
      <c r="H59" s="66"/>
      <c r="I59" s="66"/>
      <c r="J59" s="68"/>
    </row>
    <row r="60" spans="1:10" x14ac:dyDescent="0.25">
      <c r="A60" s="136" t="s">
        <v>349</v>
      </c>
      <c r="B60" s="147"/>
      <c r="C60" s="177"/>
      <c r="D60" s="178"/>
      <c r="E60" s="178"/>
      <c r="F60" s="178"/>
      <c r="G60" s="178"/>
      <c r="H60" s="178"/>
      <c r="I60" s="178"/>
      <c r="J60" s="179"/>
    </row>
    <row r="61" spans="1:10" ht="14.45" customHeight="1" x14ac:dyDescent="0.25">
      <c r="A61" s="86"/>
      <c r="B61" s="87"/>
      <c r="C61" s="181" t="s">
        <v>350</v>
      </c>
      <c r="D61" s="181"/>
      <c r="E61" s="181"/>
      <c r="F61" s="181"/>
      <c r="G61" s="18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L129" sqref="L129"/>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452</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451</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1621628692</v>
      </c>
      <c r="I9" s="21">
        <f>I10+I17+I27+I38+I43</f>
        <v>1524416042</v>
      </c>
    </row>
    <row r="10" spans="1:9" ht="12.75" customHeight="1" x14ac:dyDescent="0.2">
      <c r="A10" s="183" t="s">
        <v>5</v>
      </c>
      <c r="B10" s="183"/>
      <c r="C10" s="183"/>
      <c r="D10" s="183"/>
      <c r="E10" s="183"/>
      <c r="F10" s="183"/>
      <c r="G10" s="14">
        <v>3</v>
      </c>
      <c r="H10" s="21">
        <f>H11+H12+H13+H14+H15+H16</f>
        <v>7904945</v>
      </c>
      <c r="I10" s="21">
        <f>I11+I12+I13+I14+I15+I16</f>
        <v>5217536</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7904945</v>
      </c>
      <c r="I12" s="20">
        <v>5217536</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3" t="s">
        <v>12</v>
      </c>
      <c r="B17" s="183"/>
      <c r="C17" s="183"/>
      <c r="D17" s="183"/>
      <c r="E17" s="183"/>
      <c r="F17" s="183"/>
      <c r="G17" s="14">
        <v>10</v>
      </c>
      <c r="H17" s="21">
        <f>H18+H19+H20+H21+H22+H23+H24+H25+H26</f>
        <v>1603183979</v>
      </c>
      <c r="I17" s="21">
        <f>I18+I19+I20+I21+I22+I23+I24+I25+I26</f>
        <v>1505039995</v>
      </c>
    </row>
    <row r="18" spans="1:9" ht="12.75" customHeight="1" x14ac:dyDescent="0.2">
      <c r="A18" s="182" t="s">
        <v>13</v>
      </c>
      <c r="B18" s="182"/>
      <c r="C18" s="182"/>
      <c r="D18" s="182"/>
      <c r="E18" s="182"/>
      <c r="F18" s="182"/>
      <c r="G18" s="13">
        <v>11</v>
      </c>
      <c r="H18" s="20">
        <v>5691309</v>
      </c>
      <c r="I18" s="20">
        <v>5691309</v>
      </c>
    </row>
    <row r="19" spans="1:9" ht="12.75" customHeight="1" x14ac:dyDescent="0.2">
      <c r="A19" s="182" t="s">
        <v>14</v>
      </c>
      <c r="B19" s="182"/>
      <c r="C19" s="182"/>
      <c r="D19" s="182"/>
      <c r="E19" s="182"/>
      <c r="F19" s="182"/>
      <c r="G19" s="13">
        <v>12</v>
      </c>
      <c r="H19" s="20">
        <v>44726572</v>
      </c>
      <c r="I19" s="20">
        <v>43688980</v>
      </c>
    </row>
    <row r="20" spans="1:9" ht="12.75" customHeight="1" x14ac:dyDescent="0.2">
      <c r="A20" s="182" t="s">
        <v>15</v>
      </c>
      <c r="B20" s="182"/>
      <c r="C20" s="182"/>
      <c r="D20" s="182"/>
      <c r="E20" s="182"/>
      <c r="F20" s="182"/>
      <c r="G20" s="13">
        <v>13</v>
      </c>
      <c r="H20" s="20">
        <v>1485533</v>
      </c>
      <c r="I20" s="20">
        <v>1309903</v>
      </c>
    </row>
    <row r="21" spans="1:9" ht="12.75" customHeight="1" x14ac:dyDescent="0.2">
      <c r="A21" s="182" t="s">
        <v>16</v>
      </c>
      <c r="B21" s="182"/>
      <c r="C21" s="182"/>
      <c r="D21" s="182"/>
      <c r="E21" s="182"/>
      <c r="F21" s="182"/>
      <c r="G21" s="13">
        <v>14</v>
      </c>
      <c r="H21" s="20">
        <v>1515507890</v>
      </c>
      <c r="I21" s="20">
        <v>1319468865</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466612</v>
      </c>
      <c r="I23" s="20">
        <v>7000</v>
      </c>
    </row>
    <row r="24" spans="1:9" ht="12.75" customHeight="1" x14ac:dyDescent="0.2">
      <c r="A24" s="182" t="s">
        <v>19</v>
      </c>
      <c r="B24" s="182"/>
      <c r="C24" s="182"/>
      <c r="D24" s="182"/>
      <c r="E24" s="182"/>
      <c r="F24" s="182"/>
      <c r="G24" s="13">
        <v>17</v>
      </c>
      <c r="H24" s="20">
        <v>0</v>
      </c>
      <c r="I24" s="20">
        <v>106961664</v>
      </c>
    </row>
    <row r="25" spans="1:9" ht="12.75" customHeight="1" x14ac:dyDescent="0.2">
      <c r="A25" s="182" t="s">
        <v>20</v>
      </c>
      <c r="B25" s="182"/>
      <c r="C25" s="182"/>
      <c r="D25" s="182"/>
      <c r="E25" s="182"/>
      <c r="F25" s="182"/>
      <c r="G25" s="13">
        <v>18</v>
      </c>
      <c r="H25" s="20">
        <v>188688</v>
      </c>
      <c r="I25" s="20">
        <v>188688</v>
      </c>
    </row>
    <row r="26" spans="1:9" ht="12.75" customHeight="1" x14ac:dyDescent="0.2">
      <c r="A26" s="182" t="s">
        <v>21</v>
      </c>
      <c r="B26" s="182"/>
      <c r="C26" s="182"/>
      <c r="D26" s="182"/>
      <c r="E26" s="182"/>
      <c r="F26" s="182"/>
      <c r="G26" s="13">
        <v>19</v>
      </c>
      <c r="H26" s="20">
        <v>35117375</v>
      </c>
      <c r="I26" s="20">
        <v>27723586</v>
      </c>
    </row>
    <row r="27" spans="1:9" ht="12.75" customHeight="1" x14ac:dyDescent="0.2">
      <c r="A27" s="183" t="s">
        <v>22</v>
      </c>
      <c r="B27" s="183"/>
      <c r="C27" s="183"/>
      <c r="D27" s="183"/>
      <c r="E27" s="183"/>
      <c r="F27" s="183"/>
      <c r="G27" s="14">
        <v>20</v>
      </c>
      <c r="H27" s="21">
        <f>SUM(H28:H37)</f>
        <v>10539768</v>
      </c>
      <c r="I27" s="21">
        <f>SUM(I28:I37)</f>
        <v>14158511</v>
      </c>
    </row>
    <row r="28" spans="1:9" ht="12.75" customHeight="1" x14ac:dyDescent="0.2">
      <c r="A28" s="182" t="s">
        <v>23</v>
      </c>
      <c r="B28" s="182"/>
      <c r="C28" s="182"/>
      <c r="D28" s="182"/>
      <c r="E28" s="182"/>
      <c r="F28" s="182"/>
      <c r="G28" s="13">
        <v>21</v>
      </c>
      <c r="H28" s="20">
        <v>0</v>
      </c>
      <c r="I28" s="20">
        <v>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1539013</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198232</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8802523</v>
      </c>
      <c r="I35" s="20">
        <v>14158511</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165230950</v>
      </c>
      <c r="I44" s="21">
        <f>I45+I53+I60+I70</f>
        <v>249415160</v>
      </c>
    </row>
    <row r="45" spans="1:9" ht="12.75" customHeight="1" x14ac:dyDescent="0.2">
      <c r="A45" s="183" t="s">
        <v>39</v>
      </c>
      <c r="B45" s="183"/>
      <c r="C45" s="183"/>
      <c r="D45" s="183"/>
      <c r="E45" s="183"/>
      <c r="F45" s="183"/>
      <c r="G45" s="14">
        <v>38</v>
      </c>
      <c r="H45" s="21">
        <f>SUM(H46:H52)</f>
        <v>18762282</v>
      </c>
      <c r="I45" s="21">
        <f>SUM(I46:I52)</f>
        <v>42294121</v>
      </c>
    </row>
    <row r="46" spans="1:9" ht="12.75" customHeight="1" x14ac:dyDescent="0.2">
      <c r="A46" s="182" t="s">
        <v>40</v>
      </c>
      <c r="B46" s="182"/>
      <c r="C46" s="182"/>
      <c r="D46" s="182"/>
      <c r="E46" s="182"/>
      <c r="F46" s="182"/>
      <c r="G46" s="13">
        <v>39</v>
      </c>
      <c r="H46" s="20">
        <v>1882613</v>
      </c>
      <c r="I46" s="20">
        <v>8387813</v>
      </c>
    </row>
    <row r="47" spans="1:9" ht="12.75" customHeight="1" x14ac:dyDescent="0.2">
      <c r="A47" s="182" t="s">
        <v>41</v>
      </c>
      <c r="B47" s="182"/>
      <c r="C47" s="182"/>
      <c r="D47" s="182"/>
      <c r="E47" s="182"/>
      <c r="F47" s="182"/>
      <c r="G47" s="13">
        <v>40</v>
      </c>
      <c r="H47" s="20">
        <v>16879669</v>
      </c>
      <c r="I47" s="20">
        <v>33906308</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21098949</v>
      </c>
      <c r="I53" s="21">
        <f>SUM(I54:I59)</f>
        <v>31378398</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8806047</v>
      </c>
      <c r="I56" s="20">
        <v>15531386</v>
      </c>
    </row>
    <row r="57" spans="1:9" ht="12.75" customHeight="1" x14ac:dyDescent="0.2">
      <c r="A57" s="182" t="s">
        <v>51</v>
      </c>
      <c r="B57" s="182"/>
      <c r="C57" s="182"/>
      <c r="D57" s="182"/>
      <c r="E57" s="182"/>
      <c r="F57" s="182"/>
      <c r="G57" s="13">
        <v>50</v>
      </c>
      <c r="H57" s="20">
        <v>61509</v>
      </c>
      <c r="I57" s="20">
        <v>61486</v>
      </c>
    </row>
    <row r="58" spans="1:9" ht="12.75" customHeight="1" x14ac:dyDescent="0.2">
      <c r="A58" s="182" t="s">
        <v>52</v>
      </c>
      <c r="B58" s="182"/>
      <c r="C58" s="182"/>
      <c r="D58" s="182"/>
      <c r="E58" s="182"/>
      <c r="F58" s="182"/>
      <c r="G58" s="13">
        <v>51</v>
      </c>
      <c r="H58" s="20">
        <v>86088</v>
      </c>
      <c r="I58" s="20">
        <v>238090</v>
      </c>
    </row>
    <row r="59" spans="1:9" ht="12.75" customHeight="1" x14ac:dyDescent="0.2">
      <c r="A59" s="182" t="s">
        <v>53</v>
      </c>
      <c r="B59" s="182"/>
      <c r="C59" s="182"/>
      <c r="D59" s="182"/>
      <c r="E59" s="182"/>
      <c r="F59" s="182"/>
      <c r="G59" s="13">
        <v>52</v>
      </c>
      <c r="H59" s="20">
        <v>12145305</v>
      </c>
      <c r="I59" s="20">
        <v>15547436</v>
      </c>
    </row>
    <row r="60" spans="1:9" ht="12.75" customHeight="1" x14ac:dyDescent="0.2">
      <c r="A60" s="183" t="s">
        <v>54</v>
      </c>
      <c r="B60" s="183"/>
      <c r="C60" s="183"/>
      <c r="D60" s="183"/>
      <c r="E60" s="183"/>
      <c r="F60" s="183"/>
      <c r="G60" s="14">
        <v>53</v>
      </c>
      <c r="H60" s="21">
        <f>SUM(H61:H69)</f>
        <v>3794988</v>
      </c>
      <c r="I60" s="21">
        <f>SUM(I61:I69)</f>
        <v>812208</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3794988</v>
      </c>
      <c r="I68" s="20">
        <v>812208</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121574731</v>
      </c>
      <c r="I70" s="20">
        <v>174930433</v>
      </c>
    </row>
    <row r="71" spans="1:9" ht="12.75" customHeight="1" x14ac:dyDescent="0.2">
      <c r="A71" s="198" t="s">
        <v>58</v>
      </c>
      <c r="B71" s="198"/>
      <c r="C71" s="198"/>
      <c r="D71" s="198"/>
      <c r="E71" s="198"/>
      <c r="F71" s="198"/>
      <c r="G71" s="13">
        <v>64</v>
      </c>
      <c r="H71" s="20">
        <v>0</v>
      </c>
      <c r="I71" s="20">
        <v>0</v>
      </c>
    </row>
    <row r="72" spans="1:9" ht="12.75" customHeight="1" x14ac:dyDescent="0.2">
      <c r="A72" s="184" t="s">
        <v>305</v>
      </c>
      <c r="B72" s="184"/>
      <c r="C72" s="184"/>
      <c r="D72" s="184"/>
      <c r="E72" s="184"/>
      <c r="F72" s="184"/>
      <c r="G72" s="14">
        <v>65</v>
      </c>
      <c r="H72" s="21">
        <f>H8+H9+H44+H71</f>
        <v>1786859642</v>
      </c>
      <c r="I72" s="21">
        <f>I8+I9+I44+I71</f>
        <v>1773831202</v>
      </c>
    </row>
    <row r="73" spans="1:9" ht="12.75" customHeight="1" x14ac:dyDescent="0.2">
      <c r="A73" s="198" t="s">
        <v>59</v>
      </c>
      <c r="B73" s="198"/>
      <c r="C73" s="198"/>
      <c r="D73" s="198"/>
      <c r="E73" s="198"/>
      <c r="F73" s="198"/>
      <c r="G73" s="13">
        <v>66</v>
      </c>
      <c r="H73" s="20">
        <v>0</v>
      </c>
      <c r="I73" s="20">
        <v>0</v>
      </c>
    </row>
    <row r="74" spans="1:9" x14ac:dyDescent="0.2">
      <c r="A74" s="200" t="s">
        <v>60</v>
      </c>
      <c r="B74" s="201"/>
      <c r="C74" s="201"/>
      <c r="D74" s="201"/>
      <c r="E74" s="201"/>
      <c r="F74" s="201"/>
      <c r="G74" s="201"/>
      <c r="H74" s="201"/>
      <c r="I74" s="201"/>
    </row>
    <row r="75" spans="1:9" ht="12.75" customHeight="1" x14ac:dyDescent="0.2">
      <c r="A75" s="184" t="s">
        <v>355</v>
      </c>
      <c r="B75" s="184"/>
      <c r="C75" s="184"/>
      <c r="D75" s="184"/>
      <c r="E75" s="184"/>
      <c r="F75" s="184"/>
      <c r="G75" s="14">
        <v>67</v>
      </c>
      <c r="H75" s="95">
        <f>H76+H77+H78+H84+H85+H91+H94+H97</f>
        <v>966050673</v>
      </c>
      <c r="I75" s="95">
        <f>I76+I77+I78+I84+I85+I91+I94+I97</f>
        <v>1049869999</v>
      </c>
    </row>
    <row r="76" spans="1:9" ht="12.75" customHeight="1" x14ac:dyDescent="0.2">
      <c r="A76" s="182" t="s">
        <v>61</v>
      </c>
      <c r="B76" s="182"/>
      <c r="C76" s="182"/>
      <c r="D76" s="182"/>
      <c r="E76" s="182"/>
      <c r="F76" s="182"/>
      <c r="G76" s="13">
        <v>68</v>
      </c>
      <c r="H76" s="20">
        <v>418656000</v>
      </c>
      <c r="I76" s="20">
        <v>418656000</v>
      </c>
    </row>
    <row r="77" spans="1:9" ht="12.75" customHeight="1" x14ac:dyDescent="0.2">
      <c r="A77" s="182" t="s">
        <v>62</v>
      </c>
      <c r="B77" s="182"/>
      <c r="C77" s="182"/>
      <c r="D77" s="182"/>
      <c r="E77" s="182"/>
      <c r="F77" s="182"/>
      <c r="G77" s="13">
        <v>69</v>
      </c>
      <c r="H77" s="20">
        <v>0</v>
      </c>
      <c r="I77" s="20">
        <v>0</v>
      </c>
    </row>
    <row r="78" spans="1:9" ht="12.75" customHeight="1" x14ac:dyDescent="0.2">
      <c r="A78" s="183" t="s">
        <v>63</v>
      </c>
      <c r="B78" s="183"/>
      <c r="C78" s="183"/>
      <c r="D78" s="183"/>
      <c r="E78" s="183"/>
      <c r="F78" s="183"/>
      <c r="G78" s="14">
        <v>70</v>
      </c>
      <c r="H78" s="95">
        <f>SUM(H79:H83)</f>
        <v>907572</v>
      </c>
      <c r="I78" s="95">
        <f>SUM(I79:I83)</f>
        <v>20944222</v>
      </c>
    </row>
    <row r="79" spans="1:9" ht="12.75" customHeight="1" x14ac:dyDescent="0.2">
      <c r="A79" s="182" t="s">
        <v>64</v>
      </c>
      <c r="B79" s="182"/>
      <c r="C79" s="182"/>
      <c r="D79" s="182"/>
      <c r="E79" s="182"/>
      <c r="F79" s="182"/>
      <c r="G79" s="13">
        <v>71</v>
      </c>
      <c r="H79" s="20">
        <v>907572</v>
      </c>
      <c r="I79" s="20">
        <v>20944222</v>
      </c>
    </row>
    <row r="80" spans="1:9" ht="12.75" customHeight="1" x14ac:dyDescent="0.2">
      <c r="A80" s="182" t="s">
        <v>65</v>
      </c>
      <c r="B80" s="182"/>
      <c r="C80" s="182"/>
      <c r="D80" s="182"/>
      <c r="E80" s="182"/>
      <c r="F80" s="182"/>
      <c r="G80" s="13">
        <v>72</v>
      </c>
      <c r="H80" s="20">
        <v>8155689</v>
      </c>
      <c r="I80" s="20">
        <v>7293084</v>
      </c>
    </row>
    <row r="81" spans="1:9" ht="12.75" customHeight="1" x14ac:dyDescent="0.2">
      <c r="A81" s="182" t="s">
        <v>66</v>
      </c>
      <c r="B81" s="182"/>
      <c r="C81" s="182"/>
      <c r="D81" s="182"/>
      <c r="E81" s="182"/>
      <c r="F81" s="182"/>
      <c r="G81" s="13">
        <v>73</v>
      </c>
      <c r="H81" s="20">
        <v>-8155689</v>
      </c>
      <c r="I81" s="20">
        <v>-7293084</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0</v>
      </c>
    </row>
    <row r="84" spans="1:9" ht="12.75" customHeight="1" x14ac:dyDescent="0.2">
      <c r="A84" s="199" t="s">
        <v>69</v>
      </c>
      <c r="B84" s="199"/>
      <c r="C84" s="199"/>
      <c r="D84" s="199"/>
      <c r="E84" s="199"/>
      <c r="F84" s="199"/>
      <c r="G84" s="90">
        <v>76</v>
      </c>
      <c r="H84" s="91">
        <v>0</v>
      </c>
      <c r="I84" s="91">
        <v>0</v>
      </c>
    </row>
    <row r="85" spans="1:9" ht="12.75" customHeight="1" x14ac:dyDescent="0.2">
      <c r="A85" s="183" t="s">
        <v>447</v>
      </c>
      <c r="B85" s="183"/>
      <c r="C85" s="183"/>
      <c r="D85" s="183"/>
      <c r="E85" s="183"/>
      <c r="F85" s="183"/>
      <c r="G85" s="14">
        <v>77</v>
      </c>
      <c r="H85" s="21">
        <f>H86+H87+H88+H89+H90</f>
        <v>154164752</v>
      </c>
      <c r="I85" s="21">
        <f>I86+I87+I88+I89+I90</f>
        <v>222947268</v>
      </c>
    </row>
    <row r="86" spans="1:9" ht="25.5" customHeight="1" x14ac:dyDescent="0.2">
      <c r="A86" s="182" t="s">
        <v>448</v>
      </c>
      <c r="B86" s="182"/>
      <c r="C86" s="182"/>
      <c r="D86" s="182"/>
      <c r="E86" s="182"/>
      <c r="F86" s="182"/>
      <c r="G86" s="13">
        <v>78</v>
      </c>
      <c r="H86" s="20">
        <v>3821210</v>
      </c>
      <c r="I86" s="20">
        <v>3821210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150343542</v>
      </c>
      <c r="I90" s="20">
        <v>219126058</v>
      </c>
    </row>
    <row r="91" spans="1:9" ht="12.75" customHeight="1" x14ac:dyDescent="0.2">
      <c r="A91" s="183" t="s">
        <v>353</v>
      </c>
      <c r="B91" s="183"/>
      <c r="C91" s="183"/>
      <c r="D91" s="183"/>
      <c r="E91" s="183"/>
      <c r="F91" s="183"/>
      <c r="G91" s="14">
        <v>83</v>
      </c>
      <c r="H91" s="21">
        <f>H92-H93</f>
        <v>-53131476</v>
      </c>
      <c r="I91" s="21">
        <f>I92-I93</f>
        <v>332559726</v>
      </c>
    </row>
    <row r="92" spans="1:9" ht="12.75" customHeight="1" x14ac:dyDescent="0.2">
      <c r="A92" s="182" t="s">
        <v>72</v>
      </c>
      <c r="B92" s="182"/>
      <c r="C92" s="182"/>
      <c r="D92" s="182"/>
      <c r="E92" s="182"/>
      <c r="F92" s="182"/>
      <c r="G92" s="13">
        <v>84</v>
      </c>
      <c r="H92" s="20">
        <v>0</v>
      </c>
      <c r="I92" s="20">
        <v>332559726</v>
      </c>
    </row>
    <row r="93" spans="1:9" ht="12.75" customHeight="1" x14ac:dyDescent="0.2">
      <c r="A93" s="182" t="s">
        <v>73</v>
      </c>
      <c r="B93" s="182"/>
      <c r="C93" s="182"/>
      <c r="D93" s="182"/>
      <c r="E93" s="182"/>
      <c r="F93" s="182"/>
      <c r="G93" s="13">
        <v>85</v>
      </c>
      <c r="H93" s="20">
        <v>53131476</v>
      </c>
      <c r="I93" s="20">
        <v>0</v>
      </c>
    </row>
    <row r="94" spans="1:9" ht="12.75" customHeight="1" x14ac:dyDescent="0.2">
      <c r="A94" s="183" t="s">
        <v>354</v>
      </c>
      <c r="B94" s="183"/>
      <c r="C94" s="183"/>
      <c r="D94" s="183"/>
      <c r="E94" s="183"/>
      <c r="F94" s="183"/>
      <c r="G94" s="14">
        <v>86</v>
      </c>
      <c r="H94" s="21">
        <f>H95-H96</f>
        <v>444587667</v>
      </c>
      <c r="I94" s="21">
        <f>I95-I96</f>
        <v>53540288</v>
      </c>
    </row>
    <row r="95" spans="1:9" ht="12.75" customHeight="1" x14ac:dyDescent="0.2">
      <c r="A95" s="182" t="s">
        <v>74</v>
      </c>
      <c r="B95" s="182"/>
      <c r="C95" s="182"/>
      <c r="D95" s="182"/>
      <c r="E95" s="182"/>
      <c r="F95" s="182"/>
      <c r="G95" s="13">
        <v>87</v>
      </c>
      <c r="H95" s="20">
        <v>444587667</v>
      </c>
      <c r="I95" s="20">
        <v>53540288</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866158</v>
      </c>
      <c r="I97" s="20">
        <v>1222495</v>
      </c>
    </row>
    <row r="98" spans="1:9" ht="12.75" customHeight="1" x14ac:dyDescent="0.2">
      <c r="A98" s="184" t="s">
        <v>356</v>
      </c>
      <c r="B98" s="184"/>
      <c r="C98" s="184"/>
      <c r="D98" s="184"/>
      <c r="E98" s="184"/>
      <c r="F98" s="184"/>
      <c r="G98" s="14">
        <v>90</v>
      </c>
      <c r="H98" s="21">
        <f>SUM(H99:H104)</f>
        <v>9250735</v>
      </c>
      <c r="I98" s="21">
        <f>SUM(I99:I104)</f>
        <v>6648212</v>
      </c>
    </row>
    <row r="99" spans="1:9" ht="12.75" customHeight="1" x14ac:dyDescent="0.2">
      <c r="A99" s="182" t="s">
        <v>77</v>
      </c>
      <c r="B99" s="182"/>
      <c r="C99" s="182"/>
      <c r="D99" s="182"/>
      <c r="E99" s="182"/>
      <c r="F99" s="182"/>
      <c r="G99" s="13">
        <v>91</v>
      </c>
      <c r="H99" s="20">
        <v>8980041</v>
      </c>
      <c r="I99" s="20">
        <v>6648212</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270694</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666718200</v>
      </c>
      <c r="I105" s="21">
        <f>SUM(I106:I116)</f>
        <v>443050702</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90853332</v>
      </c>
      <c r="I110" s="20">
        <v>486684</v>
      </c>
    </row>
    <row r="111" spans="1:9" ht="12.75" customHeight="1" x14ac:dyDescent="0.2">
      <c r="A111" s="182" t="s">
        <v>88</v>
      </c>
      <c r="B111" s="182"/>
      <c r="C111" s="182"/>
      <c r="D111" s="182"/>
      <c r="E111" s="182"/>
      <c r="F111" s="182"/>
      <c r="G111" s="13">
        <v>103</v>
      </c>
      <c r="H111" s="20">
        <v>575864868</v>
      </c>
      <c r="I111" s="20">
        <v>442564018</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130016510</v>
      </c>
      <c r="I117" s="21">
        <f>SUM(I118:I131)</f>
        <v>271834551</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9808452</v>
      </c>
      <c r="I122" s="20">
        <v>95863420</v>
      </c>
    </row>
    <row r="123" spans="1:9" ht="12.75" customHeight="1" x14ac:dyDescent="0.2">
      <c r="A123" s="182" t="s">
        <v>88</v>
      </c>
      <c r="B123" s="182"/>
      <c r="C123" s="182"/>
      <c r="D123" s="182"/>
      <c r="E123" s="182"/>
      <c r="F123" s="182"/>
      <c r="G123" s="13">
        <v>115</v>
      </c>
      <c r="H123" s="20">
        <v>77405683</v>
      </c>
      <c r="I123" s="20">
        <v>99826957</v>
      </c>
    </row>
    <row r="124" spans="1:9" ht="12.75" customHeight="1" x14ac:dyDescent="0.2">
      <c r="A124" s="182" t="s">
        <v>89</v>
      </c>
      <c r="B124" s="182"/>
      <c r="C124" s="182"/>
      <c r="D124" s="182"/>
      <c r="E124" s="182"/>
      <c r="F124" s="182"/>
      <c r="G124" s="13">
        <v>116</v>
      </c>
      <c r="H124" s="20">
        <v>1049205</v>
      </c>
      <c r="I124" s="20">
        <v>0</v>
      </c>
    </row>
    <row r="125" spans="1:9" ht="12.75" customHeight="1" x14ac:dyDescent="0.2">
      <c r="A125" s="182" t="s">
        <v>90</v>
      </c>
      <c r="B125" s="182"/>
      <c r="C125" s="182"/>
      <c r="D125" s="182"/>
      <c r="E125" s="182"/>
      <c r="F125" s="182"/>
      <c r="G125" s="13">
        <v>117</v>
      </c>
      <c r="H125" s="20">
        <v>17214765</v>
      </c>
      <c r="I125" s="20">
        <v>52326292</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2064875</v>
      </c>
      <c r="I127" s="20">
        <v>2052591</v>
      </c>
    </row>
    <row r="128" spans="1:9" x14ac:dyDescent="0.2">
      <c r="A128" s="182" t="s">
        <v>95</v>
      </c>
      <c r="B128" s="182"/>
      <c r="C128" s="182"/>
      <c r="D128" s="182"/>
      <c r="E128" s="182"/>
      <c r="F128" s="182"/>
      <c r="G128" s="13">
        <v>120</v>
      </c>
      <c r="H128" s="20">
        <v>2112113</v>
      </c>
      <c r="I128" s="20">
        <v>1472339</v>
      </c>
    </row>
    <row r="129" spans="1:9" x14ac:dyDescent="0.2">
      <c r="A129" s="182" t="s">
        <v>96</v>
      </c>
      <c r="B129" s="182"/>
      <c r="C129" s="182"/>
      <c r="D129" s="182"/>
      <c r="E129" s="182"/>
      <c r="F129" s="182"/>
      <c r="G129" s="13">
        <v>121</v>
      </c>
      <c r="H129" s="20">
        <v>0</v>
      </c>
      <c r="I129" s="20">
        <v>1024105</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20361417</v>
      </c>
      <c r="I131" s="20">
        <v>19268847</v>
      </c>
    </row>
    <row r="132" spans="1:9" ht="22.15" customHeight="1" x14ac:dyDescent="0.2">
      <c r="A132" s="198" t="s">
        <v>99</v>
      </c>
      <c r="B132" s="198"/>
      <c r="C132" s="198"/>
      <c r="D132" s="198"/>
      <c r="E132" s="198"/>
      <c r="F132" s="198"/>
      <c r="G132" s="13">
        <v>124</v>
      </c>
      <c r="H132" s="20">
        <v>14823524</v>
      </c>
      <c r="I132" s="20">
        <v>2427738</v>
      </c>
    </row>
    <row r="133" spans="1:9" ht="12.75" customHeight="1" x14ac:dyDescent="0.2">
      <c r="A133" s="184" t="s">
        <v>359</v>
      </c>
      <c r="B133" s="184"/>
      <c r="C133" s="184"/>
      <c r="D133" s="184"/>
      <c r="E133" s="184"/>
      <c r="F133" s="184"/>
      <c r="G133" s="14">
        <v>125</v>
      </c>
      <c r="H133" s="21">
        <f>H75+H98+H105+H117+H132</f>
        <v>1786859642</v>
      </c>
      <c r="I133" s="21">
        <f>I75+I98+I105+I117+I132</f>
        <v>1773831202</v>
      </c>
    </row>
    <row r="134" spans="1:9" x14ac:dyDescent="0.2">
      <c r="A134" s="198" t="s">
        <v>100</v>
      </c>
      <c r="B134" s="198"/>
      <c r="C134" s="198"/>
      <c r="D134" s="198"/>
      <c r="E134" s="198"/>
      <c r="F134" s="19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37" sqref="K37"/>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2" t="s">
        <v>102</v>
      </c>
      <c r="B1" s="203"/>
      <c r="C1" s="203"/>
      <c r="D1" s="203"/>
      <c r="E1" s="203"/>
      <c r="F1" s="203"/>
      <c r="G1" s="203"/>
      <c r="H1" s="203"/>
      <c r="I1" s="203"/>
    </row>
    <row r="2" spans="1:11" x14ac:dyDescent="0.2">
      <c r="A2" s="204" t="s">
        <v>453</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449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6" t="s">
        <v>360</v>
      </c>
      <c r="B8" s="216"/>
      <c r="C8" s="216"/>
      <c r="D8" s="216"/>
      <c r="E8" s="216"/>
      <c r="F8" s="216"/>
      <c r="G8" s="14">
        <v>1</v>
      </c>
      <c r="H8" s="100">
        <f>SUM(H9:H13)</f>
        <v>481635527</v>
      </c>
      <c r="I8" s="100">
        <f>SUM(I9:I13)</f>
        <v>144445108</v>
      </c>
      <c r="J8" s="100">
        <f>SUM(J9:J13)</f>
        <v>624141064</v>
      </c>
      <c r="K8" s="100">
        <f>SUM(K9:K13)</f>
        <v>165439272</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472538072</v>
      </c>
      <c r="I10" s="101">
        <v>144445108</v>
      </c>
      <c r="J10" s="101">
        <v>597219650</v>
      </c>
      <c r="K10" s="101">
        <v>150876489</v>
      </c>
    </row>
    <row r="11" spans="1:11" ht="12.75" customHeight="1" x14ac:dyDescent="0.2">
      <c r="A11" s="182" t="s">
        <v>117</v>
      </c>
      <c r="B11" s="182"/>
      <c r="C11" s="182"/>
      <c r="D11" s="182"/>
      <c r="E11" s="182"/>
      <c r="F11" s="182"/>
      <c r="G11" s="13">
        <v>4</v>
      </c>
      <c r="H11" s="101">
        <v>0</v>
      </c>
      <c r="I11" s="101">
        <v>0</v>
      </c>
      <c r="J11" s="101">
        <v>0</v>
      </c>
      <c r="K11" s="101">
        <v>0</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9097455</v>
      </c>
      <c r="I13" s="101">
        <v>0</v>
      </c>
      <c r="J13" s="101">
        <v>26921414</v>
      </c>
      <c r="K13" s="101">
        <v>14562783</v>
      </c>
    </row>
    <row r="14" spans="1:11" ht="12.75" customHeight="1" x14ac:dyDescent="0.2">
      <c r="A14" s="216" t="s">
        <v>361</v>
      </c>
      <c r="B14" s="216"/>
      <c r="C14" s="216"/>
      <c r="D14" s="216"/>
      <c r="E14" s="216"/>
      <c r="F14" s="216"/>
      <c r="G14" s="14">
        <v>7</v>
      </c>
      <c r="H14" s="100">
        <f>H15+H16+H20+H24+H25+H26+H29+H36</f>
        <v>-10944603</v>
      </c>
      <c r="I14" s="100">
        <f>I15+I16+I20+I24+I25+I26+I29+I36</f>
        <v>-217747640</v>
      </c>
      <c r="J14" s="100">
        <f>J15+J16+J20+J24+J25+J26+J29+J36</f>
        <v>525289230</v>
      </c>
      <c r="K14" s="100">
        <f>K15+K16+K20+K24+K25+K26+K29+K36</f>
        <v>226199716</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3" t="s">
        <v>441</v>
      </c>
      <c r="B16" s="183"/>
      <c r="C16" s="183"/>
      <c r="D16" s="183"/>
      <c r="E16" s="183"/>
      <c r="F16" s="183"/>
      <c r="G16" s="14">
        <v>9</v>
      </c>
      <c r="H16" s="100">
        <f>SUM(H17:H19)</f>
        <v>100021352</v>
      </c>
      <c r="I16" s="100">
        <f>SUM(I17:I19)</f>
        <v>22613296</v>
      </c>
      <c r="J16" s="100">
        <f>SUM(J17:J19)</f>
        <v>131596529</v>
      </c>
      <c r="K16" s="100">
        <f>SUM(K17:K19)</f>
        <v>32764839</v>
      </c>
    </row>
    <row r="17" spans="1:11" ht="12.75" customHeight="1" x14ac:dyDescent="0.2">
      <c r="A17" s="217" t="s">
        <v>120</v>
      </c>
      <c r="B17" s="217"/>
      <c r="C17" s="217"/>
      <c r="D17" s="217"/>
      <c r="E17" s="217"/>
      <c r="F17" s="217"/>
      <c r="G17" s="13">
        <v>10</v>
      </c>
      <c r="H17" s="101">
        <v>46795334</v>
      </c>
      <c r="I17" s="101">
        <v>12831879</v>
      </c>
      <c r="J17" s="101">
        <v>64643694</v>
      </c>
      <c r="K17" s="101">
        <v>20007970</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53226018</v>
      </c>
      <c r="I19" s="101">
        <v>9781417</v>
      </c>
      <c r="J19" s="101">
        <v>66952835</v>
      </c>
      <c r="K19" s="101">
        <v>12756869</v>
      </c>
    </row>
    <row r="20" spans="1:11" ht="12.75" customHeight="1" x14ac:dyDescent="0.2">
      <c r="A20" s="183" t="s">
        <v>442</v>
      </c>
      <c r="B20" s="183"/>
      <c r="C20" s="183"/>
      <c r="D20" s="183"/>
      <c r="E20" s="183"/>
      <c r="F20" s="183"/>
      <c r="G20" s="14">
        <v>13</v>
      </c>
      <c r="H20" s="100">
        <f>SUM(H21:H23)</f>
        <v>62439816</v>
      </c>
      <c r="I20" s="100">
        <f>SUM(I21:I23)</f>
        <v>19291537</v>
      </c>
      <c r="J20" s="100">
        <f>SUM(J21:J23)</f>
        <v>71014700</v>
      </c>
      <c r="K20" s="100">
        <f>SUM(K21:K23)</f>
        <v>19151173</v>
      </c>
    </row>
    <row r="21" spans="1:11" ht="12.75" customHeight="1" x14ac:dyDescent="0.2">
      <c r="A21" s="217" t="s">
        <v>105</v>
      </c>
      <c r="B21" s="217"/>
      <c r="C21" s="217"/>
      <c r="D21" s="217"/>
      <c r="E21" s="217"/>
      <c r="F21" s="217"/>
      <c r="G21" s="13">
        <v>14</v>
      </c>
      <c r="H21" s="101">
        <v>53933144</v>
      </c>
      <c r="I21" s="101">
        <v>17252280</v>
      </c>
      <c r="J21" s="101">
        <v>60854200</v>
      </c>
      <c r="K21" s="101">
        <v>15797198</v>
      </c>
    </row>
    <row r="22" spans="1:11" ht="12.75" customHeight="1" x14ac:dyDescent="0.2">
      <c r="A22" s="217" t="s">
        <v>106</v>
      </c>
      <c r="B22" s="217"/>
      <c r="C22" s="217"/>
      <c r="D22" s="217"/>
      <c r="E22" s="217"/>
      <c r="F22" s="217"/>
      <c r="G22" s="13">
        <v>15</v>
      </c>
      <c r="H22" s="101">
        <v>5529239</v>
      </c>
      <c r="I22" s="101">
        <v>1320730</v>
      </c>
      <c r="J22" s="101">
        <v>6964123</v>
      </c>
      <c r="K22" s="101">
        <v>2533533</v>
      </c>
    </row>
    <row r="23" spans="1:11" ht="12.75" customHeight="1" x14ac:dyDescent="0.2">
      <c r="A23" s="217" t="s">
        <v>107</v>
      </c>
      <c r="B23" s="217"/>
      <c r="C23" s="217"/>
      <c r="D23" s="217"/>
      <c r="E23" s="217"/>
      <c r="F23" s="217"/>
      <c r="G23" s="13">
        <v>16</v>
      </c>
      <c r="H23" s="101">
        <v>2977433</v>
      </c>
      <c r="I23" s="101">
        <v>718527</v>
      </c>
      <c r="J23" s="101">
        <v>3196377</v>
      </c>
      <c r="K23" s="101">
        <v>820442</v>
      </c>
    </row>
    <row r="24" spans="1:11" ht="12.75" customHeight="1" x14ac:dyDescent="0.2">
      <c r="A24" s="182" t="s">
        <v>108</v>
      </c>
      <c r="B24" s="182"/>
      <c r="C24" s="182"/>
      <c r="D24" s="182"/>
      <c r="E24" s="182"/>
      <c r="F24" s="182"/>
      <c r="G24" s="13">
        <v>17</v>
      </c>
      <c r="H24" s="101">
        <v>67839462</v>
      </c>
      <c r="I24" s="101">
        <v>17016024</v>
      </c>
      <c r="J24" s="101">
        <v>85113686</v>
      </c>
      <c r="K24" s="101">
        <v>18299072</v>
      </c>
    </row>
    <row r="25" spans="1:11" ht="12.75" customHeight="1" x14ac:dyDescent="0.2">
      <c r="A25" s="182" t="s">
        <v>109</v>
      </c>
      <c r="B25" s="182"/>
      <c r="C25" s="182"/>
      <c r="D25" s="182"/>
      <c r="E25" s="182"/>
      <c r="F25" s="182"/>
      <c r="G25" s="13">
        <v>18</v>
      </c>
      <c r="H25" s="101">
        <v>0</v>
      </c>
      <c r="I25" s="101">
        <v>0</v>
      </c>
      <c r="J25" s="101">
        <v>0</v>
      </c>
      <c r="K25" s="101">
        <v>0</v>
      </c>
    </row>
    <row r="26" spans="1:11" ht="12.75" customHeight="1" x14ac:dyDescent="0.2">
      <c r="A26" s="183" t="s">
        <v>443</v>
      </c>
      <c r="B26" s="183"/>
      <c r="C26" s="183"/>
      <c r="D26" s="183"/>
      <c r="E26" s="183"/>
      <c r="F26" s="183"/>
      <c r="G26" s="14">
        <v>19</v>
      </c>
      <c r="H26" s="100">
        <f>H27+H28</f>
        <v>-290279295</v>
      </c>
      <c r="I26" s="100">
        <f>I27+I28</f>
        <v>-290279295</v>
      </c>
      <c r="J26" s="100">
        <f>J27+J28</f>
        <v>110490108</v>
      </c>
      <c r="K26" s="100">
        <f>K27+K28</f>
        <v>110490108</v>
      </c>
    </row>
    <row r="27" spans="1:11" ht="12.75" customHeight="1" x14ac:dyDescent="0.2">
      <c r="A27" s="217" t="s">
        <v>123</v>
      </c>
      <c r="B27" s="217"/>
      <c r="C27" s="217"/>
      <c r="D27" s="217"/>
      <c r="E27" s="217"/>
      <c r="F27" s="217"/>
      <c r="G27" s="13">
        <v>20</v>
      </c>
      <c r="H27" s="101">
        <v>-290279295</v>
      </c>
      <c r="I27" s="101">
        <v>-290279295</v>
      </c>
      <c r="J27" s="101">
        <v>110490108</v>
      </c>
      <c r="K27" s="101">
        <v>110490108</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3" t="s">
        <v>444</v>
      </c>
      <c r="B29" s="183"/>
      <c r="C29" s="183"/>
      <c r="D29" s="183"/>
      <c r="E29" s="183"/>
      <c r="F29" s="183"/>
      <c r="G29" s="14">
        <v>22</v>
      </c>
      <c r="H29" s="100">
        <f>SUM(H30:H35)</f>
        <v>1064442</v>
      </c>
      <c r="I29" s="100">
        <f>SUM(I30:I35)</f>
        <v>1064442</v>
      </c>
      <c r="J29" s="100">
        <f>SUM(J30:J35)</f>
        <v>377989</v>
      </c>
      <c r="K29" s="100">
        <f>SUM(K30:K35)</f>
        <v>377989</v>
      </c>
    </row>
    <row r="30" spans="1:11" ht="12.75" customHeight="1" x14ac:dyDescent="0.2">
      <c r="A30" s="217" t="s">
        <v>125</v>
      </c>
      <c r="B30" s="217"/>
      <c r="C30" s="217"/>
      <c r="D30" s="217"/>
      <c r="E30" s="217"/>
      <c r="F30" s="217"/>
      <c r="G30" s="13">
        <v>23</v>
      </c>
      <c r="H30" s="101">
        <v>793748</v>
      </c>
      <c r="I30" s="101">
        <v>793748</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270694</v>
      </c>
      <c r="I32" s="101">
        <v>270694</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377989</v>
      </c>
      <c r="K35" s="101">
        <v>377989</v>
      </c>
    </row>
    <row r="36" spans="1:11" ht="12.75" customHeight="1" x14ac:dyDescent="0.2">
      <c r="A36" s="182" t="s">
        <v>110</v>
      </c>
      <c r="B36" s="182"/>
      <c r="C36" s="182"/>
      <c r="D36" s="182"/>
      <c r="E36" s="182"/>
      <c r="F36" s="182"/>
      <c r="G36" s="13">
        <v>29</v>
      </c>
      <c r="H36" s="101">
        <v>47969620</v>
      </c>
      <c r="I36" s="101">
        <v>12546356</v>
      </c>
      <c r="J36" s="101">
        <v>126696218</v>
      </c>
      <c r="K36" s="101">
        <v>45116535</v>
      </c>
    </row>
    <row r="37" spans="1:11" ht="12.75" customHeight="1" x14ac:dyDescent="0.2">
      <c r="A37" s="216" t="s">
        <v>362</v>
      </c>
      <c r="B37" s="216"/>
      <c r="C37" s="216"/>
      <c r="D37" s="216"/>
      <c r="E37" s="216"/>
      <c r="F37" s="216"/>
      <c r="G37" s="14">
        <v>30</v>
      </c>
      <c r="H37" s="100">
        <f>SUM(H38:H47)</f>
        <v>10907882</v>
      </c>
      <c r="I37" s="100">
        <f>SUM(I38:I47)</f>
        <v>9396055</v>
      </c>
      <c r="J37" s="100">
        <f>SUM(J38:J47)</f>
        <v>24394814</v>
      </c>
      <c r="K37" s="100">
        <f>SUM(K38:K47)</f>
        <v>2170</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174200</v>
      </c>
      <c r="I43" s="101">
        <v>174200</v>
      </c>
      <c r="J43" s="101">
        <v>0</v>
      </c>
      <c r="K43" s="101">
        <v>0</v>
      </c>
    </row>
    <row r="44" spans="1:11" ht="12.75" customHeight="1" x14ac:dyDescent="0.2">
      <c r="A44" s="182" t="s">
        <v>137</v>
      </c>
      <c r="B44" s="182"/>
      <c r="C44" s="182"/>
      <c r="D44" s="182"/>
      <c r="E44" s="182"/>
      <c r="F44" s="182"/>
      <c r="G44" s="13">
        <v>37</v>
      </c>
      <c r="H44" s="101">
        <v>550</v>
      </c>
      <c r="I44" s="101">
        <v>103</v>
      </c>
      <c r="J44" s="101">
        <v>25519</v>
      </c>
      <c r="K44" s="101">
        <v>2170</v>
      </c>
    </row>
    <row r="45" spans="1:11" ht="12.75" customHeight="1" x14ac:dyDescent="0.2">
      <c r="A45" s="182" t="s">
        <v>138</v>
      </c>
      <c r="B45" s="182"/>
      <c r="C45" s="182"/>
      <c r="D45" s="182"/>
      <c r="E45" s="182"/>
      <c r="F45" s="182"/>
      <c r="G45" s="13">
        <v>38</v>
      </c>
      <c r="H45" s="101">
        <v>6656283</v>
      </c>
      <c r="I45" s="101">
        <v>5144903</v>
      </c>
      <c r="J45" s="101">
        <v>23652094</v>
      </c>
      <c r="K45" s="101">
        <v>0</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4076849</v>
      </c>
      <c r="I47" s="101">
        <v>4076849</v>
      </c>
      <c r="J47" s="101">
        <v>717201</v>
      </c>
      <c r="K47" s="101">
        <v>0</v>
      </c>
    </row>
    <row r="48" spans="1:11" ht="12.75" customHeight="1" x14ac:dyDescent="0.2">
      <c r="A48" s="216" t="s">
        <v>363</v>
      </c>
      <c r="B48" s="216"/>
      <c r="C48" s="216"/>
      <c r="D48" s="216"/>
      <c r="E48" s="216"/>
      <c r="F48" s="216"/>
      <c r="G48" s="14">
        <v>41</v>
      </c>
      <c r="H48" s="100">
        <f>SUM(H49:H55)</f>
        <v>57951722</v>
      </c>
      <c r="I48" s="100">
        <f>SUM(I49:I55)</f>
        <v>17159348</v>
      </c>
      <c r="J48" s="100">
        <f>SUM(J49:J55)</f>
        <v>68851610</v>
      </c>
      <c r="K48" s="100">
        <f>SUM(K49:K55)</f>
        <v>28990548</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55369552</v>
      </c>
      <c r="I51" s="101">
        <v>15775274</v>
      </c>
      <c r="J51" s="101">
        <v>53732950</v>
      </c>
      <c r="K51" s="101">
        <v>15219884</v>
      </c>
    </row>
    <row r="52" spans="1:11" ht="12.75" customHeight="1" x14ac:dyDescent="0.2">
      <c r="A52" s="220" t="s">
        <v>144</v>
      </c>
      <c r="B52" s="220"/>
      <c r="C52" s="220"/>
      <c r="D52" s="220"/>
      <c r="E52" s="220"/>
      <c r="F52" s="220"/>
      <c r="G52" s="13">
        <v>45</v>
      </c>
      <c r="H52" s="101">
        <v>2582170</v>
      </c>
      <c r="I52" s="101">
        <v>1384074</v>
      </c>
      <c r="J52" s="101">
        <v>15118660</v>
      </c>
      <c r="K52" s="101">
        <v>13770664</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0</v>
      </c>
      <c r="K54" s="101">
        <v>0</v>
      </c>
    </row>
    <row r="55" spans="1:11" ht="12.75" customHeight="1" x14ac:dyDescent="0.2">
      <c r="A55" s="220" t="s">
        <v>147</v>
      </c>
      <c r="B55" s="220"/>
      <c r="C55" s="220"/>
      <c r="D55" s="220"/>
      <c r="E55" s="220"/>
      <c r="F55" s="220"/>
      <c r="G55" s="13">
        <v>48</v>
      </c>
      <c r="H55" s="101">
        <v>0</v>
      </c>
      <c r="I55" s="101">
        <v>0</v>
      </c>
      <c r="J55" s="101">
        <v>0</v>
      </c>
      <c r="K55" s="101">
        <v>0</v>
      </c>
    </row>
    <row r="56" spans="1:11" ht="22.15" customHeight="1" x14ac:dyDescent="0.2">
      <c r="A56" s="222" t="s">
        <v>148</v>
      </c>
      <c r="B56" s="222"/>
      <c r="C56" s="222"/>
      <c r="D56" s="222"/>
      <c r="E56" s="222"/>
      <c r="F56" s="222"/>
      <c r="G56" s="13">
        <v>49</v>
      </c>
      <c r="H56" s="101">
        <v>108183</v>
      </c>
      <c r="I56" s="101">
        <v>108183</v>
      </c>
      <c r="J56" s="101">
        <v>0</v>
      </c>
      <c r="K56" s="101">
        <v>0</v>
      </c>
    </row>
    <row r="57" spans="1:11" ht="12.75" customHeight="1" x14ac:dyDescent="0.2">
      <c r="A57" s="222" t="s">
        <v>149</v>
      </c>
      <c r="B57" s="222"/>
      <c r="C57" s="222"/>
      <c r="D57" s="222"/>
      <c r="E57" s="222"/>
      <c r="F57" s="222"/>
      <c r="G57" s="13">
        <v>50</v>
      </c>
      <c r="H57" s="101">
        <v>0</v>
      </c>
      <c r="I57" s="101">
        <v>0</v>
      </c>
      <c r="J57" s="101">
        <v>0</v>
      </c>
      <c r="K57" s="101">
        <v>0</v>
      </c>
    </row>
    <row r="58" spans="1:11" ht="24.6" customHeight="1" x14ac:dyDescent="0.2">
      <c r="A58" s="222" t="s">
        <v>150</v>
      </c>
      <c r="B58" s="222"/>
      <c r="C58" s="222"/>
      <c r="D58" s="222"/>
      <c r="E58" s="222"/>
      <c r="F58" s="222"/>
      <c r="G58" s="13">
        <v>51</v>
      </c>
      <c r="H58" s="101">
        <v>0</v>
      </c>
      <c r="I58" s="101">
        <v>0</v>
      </c>
      <c r="J58" s="101">
        <v>0</v>
      </c>
      <c r="K58" s="101">
        <v>0</v>
      </c>
    </row>
    <row r="59" spans="1:11" ht="12.75" customHeight="1" x14ac:dyDescent="0.2">
      <c r="A59" s="222" t="s">
        <v>151</v>
      </c>
      <c r="B59" s="222"/>
      <c r="C59" s="222"/>
      <c r="D59" s="222"/>
      <c r="E59" s="222"/>
      <c r="F59" s="222"/>
      <c r="G59" s="13">
        <v>52</v>
      </c>
      <c r="H59" s="101">
        <v>0</v>
      </c>
      <c r="I59" s="101">
        <v>0</v>
      </c>
      <c r="J59" s="101">
        <v>0</v>
      </c>
      <c r="K59" s="101">
        <v>0</v>
      </c>
    </row>
    <row r="60" spans="1:11" ht="12.75" customHeight="1" x14ac:dyDescent="0.2">
      <c r="A60" s="216" t="s">
        <v>364</v>
      </c>
      <c r="B60" s="216"/>
      <c r="C60" s="216"/>
      <c r="D60" s="216"/>
      <c r="E60" s="216"/>
      <c r="F60" s="216"/>
      <c r="G60" s="14">
        <v>53</v>
      </c>
      <c r="H60" s="100">
        <f>H8+H37+H56+H57</f>
        <v>492651592</v>
      </c>
      <c r="I60" s="100">
        <f t="shared" ref="I60:K60" si="0">I8+I37+I56+I57</f>
        <v>153949346</v>
      </c>
      <c r="J60" s="100">
        <f t="shared" si="0"/>
        <v>648535878</v>
      </c>
      <c r="K60" s="100">
        <f t="shared" si="0"/>
        <v>165441442</v>
      </c>
    </row>
    <row r="61" spans="1:11" ht="12.75" customHeight="1" x14ac:dyDescent="0.2">
      <c r="A61" s="216" t="s">
        <v>365</v>
      </c>
      <c r="B61" s="216"/>
      <c r="C61" s="216"/>
      <c r="D61" s="216"/>
      <c r="E61" s="216"/>
      <c r="F61" s="216"/>
      <c r="G61" s="14">
        <v>54</v>
      </c>
      <c r="H61" s="100">
        <f>H14+H48+H58+H59</f>
        <v>47007119</v>
      </c>
      <c r="I61" s="100">
        <f t="shared" ref="I61:K61" si="1">I14+I48+I58+I59</f>
        <v>-200588292</v>
      </c>
      <c r="J61" s="100">
        <f t="shared" si="1"/>
        <v>594140840</v>
      </c>
      <c r="K61" s="100">
        <f t="shared" si="1"/>
        <v>255190264</v>
      </c>
    </row>
    <row r="62" spans="1:11" ht="12.75" customHeight="1" x14ac:dyDescent="0.2">
      <c r="A62" s="216" t="s">
        <v>366</v>
      </c>
      <c r="B62" s="216"/>
      <c r="C62" s="216"/>
      <c r="D62" s="216"/>
      <c r="E62" s="216"/>
      <c r="F62" s="216"/>
      <c r="G62" s="14">
        <v>55</v>
      </c>
      <c r="H62" s="100">
        <f>H60-H61</f>
        <v>445644473</v>
      </c>
      <c r="I62" s="100">
        <f t="shared" ref="I62:K62" si="2">I60-I61</f>
        <v>354537638</v>
      </c>
      <c r="J62" s="100">
        <f t="shared" si="2"/>
        <v>54395038</v>
      </c>
      <c r="K62" s="100">
        <f t="shared" si="2"/>
        <v>-89748822</v>
      </c>
    </row>
    <row r="63" spans="1:11" ht="12.75" customHeight="1" x14ac:dyDescent="0.2">
      <c r="A63" s="221" t="s">
        <v>367</v>
      </c>
      <c r="B63" s="221"/>
      <c r="C63" s="221"/>
      <c r="D63" s="221"/>
      <c r="E63" s="221"/>
      <c r="F63" s="221"/>
      <c r="G63" s="14">
        <v>56</v>
      </c>
      <c r="H63" s="100">
        <f>+IF((H60-H61)&gt;0,(H60-H61),0)</f>
        <v>445644473</v>
      </c>
      <c r="I63" s="100">
        <f t="shared" ref="I63:K63" si="3">+IF((I60-I61)&gt;0,(I60-I61),0)</f>
        <v>354537638</v>
      </c>
      <c r="J63" s="100">
        <f t="shared" si="3"/>
        <v>54395038</v>
      </c>
      <c r="K63" s="100">
        <f t="shared" si="3"/>
        <v>0</v>
      </c>
    </row>
    <row r="64" spans="1:11" ht="12.75" customHeight="1" x14ac:dyDescent="0.2">
      <c r="A64" s="221" t="s">
        <v>368</v>
      </c>
      <c r="B64" s="221"/>
      <c r="C64" s="221"/>
      <c r="D64" s="221"/>
      <c r="E64" s="221"/>
      <c r="F64" s="221"/>
      <c r="G64" s="14">
        <v>57</v>
      </c>
      <c r="H64" s="100">
        <f>+IF((H60-H61)&lt;0,(H60-H61),0)</f>
        <v>0</v>
      </c>
      <c r="I64" s="100">
        <f t="shared" ref="I64:K64" si="4">+IF((I60-I61)&lt;0,(I60-I61),0)</f>
        <v>0</v>
      </c>
      <c r="J64" s="100">
        <f t="shared" si="4"/>
        <v>0</v>
      </c>
      <c r="K64" s="100">
        <f t="shared" si="4"/>
        <v>-89748822</v>
      </c>
    </row>
    <row r="65" spans="1:11" ht="12.75" customHeight="1" x14ac:dyDescent="0.2">
      <c r="A65" s="222" t="s">
        <v>111</v>
      </c>
      <c r="B65" s="222"/>
      <c r="C65" s="222"/>
      <c r="D65" s="222"/>
      <c r="E65" s="222"/>
      <c r="F65" s="222"/>
      <c r="G65" s="13">
        <v>58</v>
      </c>
      <c r="H65" s="101">
        <v>355566</v>
      </c>
      <c r="I65" s="101">
        <v>355566</v>
      </c>
      <c r="J65" s="101">
        <v>0</v>
      </c>
      <c r="K65" s="101">
        <v>0</v>
      </c>
    </row>
    <row r="66" spans="1:11" ht="12.75" customHeight="1" x14ac:dyDescent="0.2">
      <c r="A66" s="216" t="s">
        <v>369</v>
      </c>
      <c r="B66" s="216"/>
      <c r="C66" s="216"/>
      <c r="D66" s="216"/>
      <c r="E66" s="216"/>
      <c r="F66" s="216"/>
      <c r="G66" s="14">
        <v>59</v>
      </c>
      <c r="H66" s="100">
        <f>H62-H65</f>
        <v>445288907</v>
      </c>
      <c r="I66" s="100">
        <f t="shared" ref="I66:K66" si="5">I62-I65</f>
        <v>354182072</v>
      </c>
      <c r="J66" s="100">
        <f t="shared" si="5"/>
        <v>54395038</v>
      </c>
      <c r="K66" s="100">
        <f t="shared" si="5"/>
        <v>-89748822</v>
      </c>
    </row>
    <row r="67" spans="1:11" ht="12.75" customHeight="1" x14ac:dyDescent="0.2">
      <c r="A67" s="221" t="s">
        <v>370</v>
      </c>
      <c r="B67" s="221"/>
      <c r="C67" s="221"/>
      <c r="D67" s="221"/>
      <c r="E67" s="221"/>
      <c r="F67" s="221"/>
      <c r="G67" s="14">
        <v>60</v>
      </c>
      <c r="H67" s="100">
        <f>+IF((H62-H65)&gt;0,(H62-H65),0)</f>
        <v>445288907</v>
      </c>
      <c r="I67" s="100">
        <f t="shared" ref="I67:K67" si="6">+IF((I62-I65)&gt;0,(I62-I65),0)</f>
        <v>354182072</v>
      </c>
      <c r="J67" s="100">
        <f t="shared" si="6"/>
        <v>54395038</v>
      </c>
      <c r="K67" s="100">
        <f t="shared" si="6"/>
        <v>0</v>
      </c>
    </row>
    <row r="68" spans="1:11" ht="12.75" customHeight="1" x14ac:dyDescent="0.2">
      <c r="A68" s="221" t="s">
        <v>371</v>
      </c>
      <c r="B68" s="221"/>
      <c r="C68" s="221"/>
      <c r="D68" s="221"/>
      <c r="E68" s="221"/>
      <c r="F68" s="221"/>
      <c r="G68" s="14">
        <v>61</v>
      </c>
      <c r="H68" s="100">
        <f>+IF((H62-H65)&lt;0,(H62-H65),0)</f>
        <v>0</v>
      </c>
      <c r="I68" s="100">
        <f t="shared" ref="I68:K68" si="7">+IF((I62-I65)&lt;0,(I62-I65),0)</f>
        <v>0</v>
      </c>
      <c r="J68" s="100">
        <f t="shared" si="7"/>
        <v>0</v>
      </c>
      <c r="K68" s="100">
        <f t="shared" si="7"/>
        <v>-89748822</v>
      </c>
    </row>
    <row r="69" spans="1:11" x14ac:dyDescent="0.2">
      <c r="A69" s="223" t="s">
        <v>152</v>
      </c>
      <c r="B69" s="223"/>
      <c r="C69" s="223"/>
      <c r="D69" s="223"/>
      <c r="E69" s="223"/>
      <c r="F69" s="223"/>
      <c r="G69" s="224"/>
      <c r="H69" s="224"/>
      <c r="I69" s="224"/>
      <c r="J69" s="225"/>
      <c r="K69" s="225"/>
    </row>
    <row r="70" spans="1:11" ht="22.15" customHeight="1" x14ac:dyDescent="0.2">
      <c r="A70" s="216" t="s">
        <v>372</v>
      </c>
      <c r="B70" s="216"/>
      <c r="C70" s="216"/>
      <c r="D70" s="216"/>
      <c r="E70" s="216"/>
      <c r="F70" s="216"/>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2" t="s">
        <v>155</v>
      </c>
      <c r="B73" s="222"/>
      <c r="C73" s="222"/>
      <c r="D73" s="222"/>
      <c r="E73" s="222"/>
      <c r="F73" s="222"/>
      <c r="G73" s="13">
        <v>65</v>
      </c>
      <c r="H73" s="101">
        <v>0</v>
      </c>
      <c r="I73" s="101">
        <v>0</v>
      </c>
      <c r="J73" s="101">
        <v>0</v>
      </c>
      <c r="K73" s="101">
        <v>0</v>
      </c>
    </row>
    <row r="74" spans="1:11" ht="12.75" customHeight="1" x14ac:dyDescent="0.2">
      <c r="A74" s="221" t="s">
        <v>373</v>
      </c>
      <c r="B74" s="221"/>
      <c r="C74" s="221"/>
      <c r="D74" s="221"/>
      <c r="E74" s="221"/>
      <c r="F74" s="221"/>
      <c r="G74" s="14">
        <v>66</v>
      </c>
      <c r="H74" s="123">
        <v>0</v>
      </c>
      <c r="I74" s="123">
        <v>0</v>
      </c>
      <c r="J74" s="123">
        <v>0</v>
      </c>
      <c r="K74" s="123">
        <v>0</v>
      </c>
    </row>
    <row r="75" spans="1:11" ht="12.75" customHeight="1" x14ac:dyDescent="0.2">
      <c r="A75" s="221" t="s">
        <v>374</v>
      </c>
      <c r="B75" s="221"/>
      <c r="C75" s="221"/>
      <c r="D75" s="221"/>
      <c r="E75" s="221"/>
      <c r="F75" s="221"/>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16" t="s">
        <v>375</v>
      </c>
      <c r="B77" s="216"/>
      <c r="C77" s="216"/>
      <c r="D77" s="216"/>
      <c r="E77" s="216"/>
      <c r="F77" s="216"/>
      <c r="G77" s="14">
        <v>68</v>
      </c>
      <c r="H77" s="123">
        <v>0</v>
      </c>
      <c r="I77" s="123">
        <v>0</v>
      </c>
      <c r="J77" s="123">
        <v>0</v>
      </c>
      <c r="K77" s="123">
        <v>0</v>
      </c>
    </row>
    <row r="78" spans="1:11" ht="12.75" customHeight="1" x14ac:dyDescent="0.2">
      <c r="A78" s="226" t="s">
        <v>376</v>
      </c>
      <c r="B78" s="226"/>
      <c r="C78" s="226"/>
      <c r="D78" s="226"/>
      <c r="E78" s="226"/>
      <c r="F78" s="226"/>
      <c r="G78" s="90">
        <v>69</v>
      </c>
      <c r="H78" s="102">
        <v>0</v>
      </c>
      <c r="I78" s="102">
        <v>0</v>
      </c>
      <c r="J78" s="102">
        <v>0</v>
      </c>
      <c r="K78" s="102">
        <v>0</v>
      </c>
    </row>
    <row r="79" spans="1:11" ht="12.75" customHeight="1" x14ac:dyDescent="0.2">
      <c r="A79" s="226" t="s">
        <v>377</v>
      </c>
      <c r="B79" s="226"/>
      <c r="C79" s="226"/>
      <c r="D79" s="226"/>
      <c r="E79" s="226"/>
      <c r="F79" s="226"/>
      <c r="G79" s="90">
        <v>70</v>
      </c>
      <c r="H79" s="102">
        <v>0</v>
      </c>
      <c r="I79" s="102">
        <v>0</v>
      </c>
      <c r="J79" s="102">
        <v>0</v>
      </c>
      <c r="K79" s="102">
        <v>0</v>
      </c>
    </row>
    <row r="80" spans="1:11" ht="12.75" customHeight="1" x14ac:dyDescent="0.2">
      <c r="A80" s="216" t="s">
        <v>378</v>
      </c>
      <c r="B80" s="216"/>
      <c r="C80" s="216"/>
      <c r="D80" s="216"/>
      <c r="E80" s="216"/>
      <c r="F80" s="216"/>
      <c r="G80" s="14">
        <v>71</v>
      </c>
      <c r="H80" s="123">
        <v>0</v>
      </c>
      <c r="I80" s="123">
        <v>0</v>
      </c>
      <c r="J80" s="123">
        <v>0</v>
      </c>
      <c r="K80" s="123">
        <v>0</v>
      </c>
    </row>
    <row r="81" spans="1:11" ht="12.75" customHeight="1" x14ac:dyDescent="0.2">
      <c r="A81" s="216" t="s">
        <v>379</v>
      </c>
      <c r="B81" s="216"/>
      <c r="C81" s="216"/>
      <c r="D81" s="216"/>
      <c r="E81" s="216"/>
      <c r="F81" s="216"/>
      <c r="G81" s="14">
        <v>72</v>
      </c>
      <c r="H81" s="123">
        <v>0</v>
      </c>
      <c r="I81" s="123">
        <v>0</v>
      </c>
      <c r="J81" s="123">
        <v>0</v>
      </c>
      <c r="K81" s="123">
        <v>0</v>
      </c>
    </row>
    <row r="82" spans="1:11" ht="12.75" customHeight="1" x14ac:dyDescent="0.2">
      <c r="A82" s="221" t="s">
        <v>380</v>
      </c>
      <c r="B82" s="221"/>
      <c r="C82" s="221"/>
      <c r="D82" s="221"/>
      <c r="E82" s="221"/>
      <c r="F82" s="221"/>
      <c r="G82" s="14">
        <v>73</v>
      </c>
      <c r="H82" s="123">
        <v>0</v>
      </c>
      <c r="I82" s="123">
        <v>0</v>
      </c>
      <c r="J82" s="123">
        <v>0</v>
      </c>
      <c r="K82" s="123">
        <v>0</v>
      </c>
    </row>
    <row r="83" spans="1:11" ht="12.75" customHeight="1" x14ac:dyDescent="0.2">
      <c r="A83" s="221" t="s">
        <v>381</v>
      </c>
      <c r="B83" s="221"/>
      <c r="C83" s="221"/>
      <c r="D83" s="221"/>
      <c r="E83" s="221"/>
      <c r="F83" s="221"/>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27" t="s">
        <v>382</v>
      </c>
      <c r="B85" s="227"/>
      <c r="C85" s="227"/>
      <c r="D85" s="227"/>
      <c r="E85" s="227"/>
      <c r="F85" s="227"/>
      <c r="G85" s="14">
        <v>75</v>
      </c>
      <c r="H85" s="103">
        <f>H86+H87</f>
        <v>445289259</v>
      </c>
      <c r="I85" s="103">
        <f>I86+I87</f>
        <v>354182424</v>
      </c>
      <c r="J85" s="103">
        <f>J86+J87</f>
        <v>54395038</v>
      </c>
      <c r="K85" s="103">
        <f>K86+K87</f>
        <v>-89748822</v>
      </c>
    </row>
    <row r="86" spans="1:11" ht="12.75" customHeight="1" x14ac:dyDescent="0.2">
      <c r="A86" s="228" t="s">
        <v>157</v>
      </c>
      <c r="B86" s="228"/>
      <c r="C86" s="228"/>
      <c r="D86" s="228"/>
      <c r="E86" s="228"/>
      <c r="F86" s="228"/>
      <c r="G86" s="13">
        <v>76</v>
      </c>
      <c r="H86" s="104">
        <v>444587667</v>
      </c>
      <c r="I86" s="104">
        <v>353835736</v>
      </c>
      <c r="J86" s="104">
        <v>53540288</v>
      </c>
      <c r="K86" s="104">
        <v>-90123885</v>
      </c>
    </row>
    <row r="87" spans="1:11" ht="12.75" customHeight="1" x14ac:dyDescent="0.2">
      <c r="A87" s="228" t="s">
        <v>158</v>
      </c>
      <c r="B87" s="228"/>
      <c r="C87" s="228"/>
      <c r="D87" s="228"/>
      <c r="E87" s="228"/>
      <c r="F87" s="228"/>
      <c r="G87" s="13">
        <v>77</v>
      </c>
      <c r="H87" s="104">
        <v>701592</v>
      </c>
      <c r="I87" s="104">
        <v>346688</v>
      </c>
      <c r="J87" s="104">
        <v>854750</v>
      </c>
      <c r="K87" s="104">
        <v>375063</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4">
        <v>0</v>
      </c>
      <c r="I89" s="104">
        <v>0</v>
      </c>
      <c r="J89" s="104">
        <v>0</v>
      </c>
      <c r="K89" s="104">
        <v>0</v>
      </c>
    </row>
    <row r="90" spans="1:11" ht="24" customHeight="1" x14ac:dyDescent="0.2">
      <c r="A90" s="184" t="s">
        <v>438</v>
      </c>
      <c r="B90" s="184"/>
      <c r="C90" s="184"/>
      <c r="D90" s="184"/>
      <c r="E90" s="184"/>
      <c r="F90" s="184"/>
      <c r="G90" s="14">
        <v>79</v>
      </c>
      <c r="H90" s="121">
        <f>H91+H98</f>
        <v>40080184</v>
      </c>
      <c r="I90" s="121">
        <f>I91+I98</f>
        <v>17491991</v>
      </c>
      <c r="J90" s="121">
        <f t="shared" ref="J90:K90" si="8">J91+J98</f>
        <v>68782516</v>
      </c>
      <c r="K90" s="121">
        <f t="shared" si="8"/>
        <v>73836205</v>
      </c>
    </row>
    <row r="91" spans="1:11" ht="24" customHeight="1" x14ac:dyDescent="0.2">
      <c r="A91" s="231" t="s">
        <v>445</v>
      </c>
      <c r="B91" s="231"/>
      <c r="C91" s="231"/>
      <c r="D91" s="231"/>
      <c r="E91" s="231"/>
      <c r="F91" s="231"/>
      <c r="G91" s="14">
        <v>80</v>
      </c>
      <c r="H91" s="121">
        <f>SUM(H92:H96)</f>
        <v>2912590</v>
      </c>
      <c r="I91" s="121">
        <f>SUM(I92:I96)</f>
        <v>2912590</v>
      </c>
      <c r="J91" s="121">
        <f t="shared" ref="J91:K91" si="9">SUM(J92:J96)</f>
        <v>0</v>
      </c>
      <c r="K91" s="121">
        <f t="shared" si="9"/>
        <v>0</v>
      </c>
    </row>
    <row r="92" spans="1:11" ht="25.5" customHeight="1" x14ac:dyDescent="0.2">
      <c r="A92" s="220" t="s">
        <v>383</v>
      </c>
      <c r="B92" s="220"/>
      <c r="C92" s="220"/>
      <c r="D92" s="220"/>
      <c r="E92" s="220"/>
      <c r="F92" s="220"/>
      <c r="G92" s="14">
        <v>81</v>
      </c>
      <c r="H92" s="104">
        <v>0</v>
      </c>
      <c r="I92" s="104">
        <v>0</v>
      </c>
      <c r="J92" s="104">
        <v>0</v>
      </c>
      <c r="K92" s="104">
        <v>0</v>
      </c>
    </row>
    <row r="93" spans="1:11" ht="38.25" customHeight="1" x14ac:dyDescent="0.2">
      <c r="A93" s="220" t="s">
        <v>384</v>
      </c>
      <c r="B93" s="220"/>
      <c r="C93" s="220"/>
      <c r="D93" s="220"/>
      <c r="E93" s="220"/>
      <c r="F93" s="220"/>
      <c r="G93" s="14">
        <v>82</v>
      </c>
      <c r="H93" s="104">
        <v>2912590</v>
      </c>
      <c r="I93" s="104">
        <v>2912590</v>
      </c>
      <c r="J93" s="104">
        <v>0</v>
      </c>
      <c r="K93" s="104">
        <v>0</v>
      </c>
    </row>
    <row r="94" spans="1:11" ht="38.25" customHeight="1" x14ac:dyDescent="0.2">
      <c r="A94" s="220" t="s">
        <v>385</v>
      </c>
      <c r="B94" s="220"/>
      <c r="C94" s="220"/>
      <c r="D94" s="220"/>
      <c r="E94" s="220"/>
      <c r="F94" s="220"/>
      <c r="G94" s="14">
        <v>83</v>
      </c>
      <c r="H94" s="104">
        <v>0</v>
      </c>
      <c r="I94" s="104">
        <v>0</v>
      </c>
      <c r="J94" s="104">
        <v>0</v>
      </c>
      <c r="K94" s="104">
        <v>0</v>
      </c>
    </row>
    <row r="95" spans="1:11" x14ac:dyDescent="0.2">
      <c r="A95" s="220" t="s">
        <v>386</v>
      </c>
      <c r="B95" s="220"/>
      <c r="C95" s="220"/>
      <c r="D95" s="220"/>
      <c r="E95" s="220"/>
      <c r="F95" s="220"/>
      <c r="G95" s="14">
        <v>84</v>
      </c>
      <c r="H95" s="104">
        <v>0</v>
      </c>
      <c r="I95" s="104">
        <v>0</v>
      </c>
      <c r="J95" s="104">
        <v>0</v>
      </c>
      <c r="K95" s="104">
        <v>0</v>
      </c>
    </row>
    <row r="96" spans="1:11" x14ac:dyDescent="0.2">
      <c r="A96" s="220" t="s">
        <v>387</v>
      </c>
      <c r="B96" s="220"/>
      <c r="C96" s="220"/>
      <c r="D96" s="220"/>
      <c r="E96" s="220"/>
      <c r="F96" s="220"/>
      <c r="G96" s="14">
        <v>85</v>
      </c>
      <c r="H96" s="104">
        <v>0</v>
      </c>
      <c r="I96" s="104">
        <v>0</v>
      </c>
      <c r="J96" s="104">
        <v>0</v>
      </c>
      <c r="K96" s="104">
        <v>0</v>
      </c>
    </row>
    <row r="97" spans="1:11" ht="26.25" customHeight="1" x14ac:dyDescent="0.2">
      <c r="A97" s="220" t="s">
        <v>388</v>
      </c>
      <c r="B97" s="220"/>
      <c r="C97" s="220"/>
      <c r="D97" s="220"/>
      <c r="E97" s="220"/>
      <c r="F97" s="220"/>
      <c r="G97" s="14">
        <v>86</v>
      </c>
      <c r="H97" s="104">
        <v>0</v>
      </c>
      <c r="I97" s="104">
        <v>0</v>
      </c>
      <c r="J97" s="104">
        <v>0</v>
      </c>
      <c r="K97" s="104">
        <v>0</v>
      </c>
    </row>
    <row r="98" spans="1:11" ht="25.5" customHeight="1" x14ac:dyDescent="0.2">
      <c r="A98" s="231" t="s">
        <v>439</v>
      </c>
      <c r="B98" s="231"/>
      <c r="C98" s="231"/>
      <c r="D98" s="231"/>
      <c r="E98" s="231"/>
      <c r="F98" s="231"/>
      <c r="G98" s="14">
        <v>87</v>
      </c>
      <c r="H98" s="121">
        <f>SUM(H99:H106)</f>
        <v>37167594</v>
      </c>
      <c r="I98" s="121">
        <f>SUM(I99:I106)</f>
        <v>14579401</v>
      </c>
      <c r="J98" s="121">
        <f>SUM(J99:J106)</f>
        <v>68782516</v>
      </c>
      <c r="K98" s="121">
        <f>SUM(K99:K106)</f>
        <v>73836205</v>
      </c>
    </row>
    <row r="99" spans="1:11" x14ac:dyDescent="0.2">
      <c r="A99" s="232" t="s">
        <v>160</v>
      </c>
      <c r="B99" s="232"/>
      <c r="C99" s="232"/>
      <c r="D99" s="232"/>
      <c r="E99" s="232"/>
      <c r="F99" s="232"/>
      <c r="G99" s="13">
        <v>88</v>
      </c>
      <c r="H99" s="104">
        <v>37167594</v>
      </c>
      <c r="I99" s="104">
        <v>14579401</v>
      </c>
      <c r="J99" s="104">
        <v>68782516</v>
      </c>
      <c r="K99" s="104">
        <v>73836205</v>
      </c>
    </row>
    <row r="100" spans="1:11" ht="36" customHeight="1" x14ac:dyDescent="0.2">
      <c r="A100" s="220" t="s">
        <v>389</v>
      </c>
      <c r="B100" s="220"/>
      <c r="C100" s="220"/>
      <c r="D100" s="220"/>
      <c r="E100" s="220"/>
      <c r="F100" s="220"/>
      <c r="G100" s="13">
        <v>89</v>
      </c>
      <c r="H100" s="104">
        <v>0</v>
      </c>
      <c r="I100" s="104">
        <v>0</v>
      </c>
      <c r="J100" s="104">
        <v>0</v>
      </c>
      <c r="K100" s="104">
        <v>0</v>
      </c>
    </row>
    <row r="101" spans="1:11" ht="22.15" customHeight="1" x14ac:dyDescent="0.2">
      <c r="A101" s="232" t="s">
        <v>161</v>
      </c>
      <c r="B101" s="232"/>
      <c r="C101" s="232"/>
      <c r="D101" s="232"/>
      <c r="E101" s="232"/>
      <c r="F101" s="232"/>
      <c r="G101" s="13">
        <v>90</v>
      </c>
      <c r="H101" s="104">
        <v>0</v>
      </c>
      <c r="I101" s="104">
        <v>0</v>
      </c>
      <c r="J101" s="104">
        <v>0</v>
      </c>
      <c r="K101" s="104">
        <v>0</v>
      </c>
    </row>
    <row r="102" spans="1:11" ht="22.15" customHeight="1" x14ac:dyDescent="0.2">
      <c r="A102" s="232" t="s">
        <v>162</v>
      </c>
      <c r="B102" s="232"/>
      <c r="C102" s="232"/>
      <c r="D102" s="232"/>
      <c r="E102" s="232"/>
      <c r="F102" s="232"/>
      <c r="G102" s="13">
        <v>91</v>
      </c>
      <c r="H102" s="104">
        <v>0</v>
      </c>
      <c r="I102" s="104">
        <v>0</v>
      </c>
      <c r="J102" s="104">
        <v>0</v>
      </c>
      <c r="K102" s="104">
        <v>0</v>
      </c>
    </row>
    <row r="103" spans="1:11" ht="22.15" customHeight="1" x14ac:dyDescent="0.2">
      <c r="A103" s="232" t="s">
        <v>163</v>
      </c>
      <c r="B103" s="232"/>
      <c r="C103" s="232"/>
      <c r="D103" s="232"/>
      <c r="E103" s="232"/>
      <c r="F103" s="232"/>
      <c r="G103" s="13">
        <v>92</v>
      </c>
      <c r="H103" s="104">
        <v>0</v>
      </c>
      <c r="I103" s="104">
        <v>0</v>
      </c>
      <c r="J103" s="104">
        <v>0</v>
      </c>
      <c r="K103" s="104">
        <v>0</v>
      </c>
    </row>
    <row r="104" spans="1:11" ht="12.75" customHeight="1" x14ac:dyDescent="0.2">
      <c r="A104" s="220" t="s">
        <v>390</v>
      </c>
      <c r="B104" s="220"/>
      <c r="C104" s="220"/>
      <c r="D104" s="220"/>
      <c r="E104" s="220"/>
      <c r="F104" s="220"/>
      <c r="G104" s="13">
        <v>93</v>
      </c>
      <c r="H104" s="104">
        <v>0</v>
      </c>
      <c r="I104" s="104">
        <v>0</v>
      </c>
      <c r="J104" s="104">
        <v>0</v>
      </c>
      <c r="K104" s="104">
        <v>0</v>
      </c>
    </row>
    <row r="105" spans="1:11" ht="26.25" customHeight="1" x14ac:dyDescent="0.2">
      <c r="A105" s="220" t="s">
        <v>391</v>
      </c>
      <c r="B105" s="220"/>
      <c r="C105" s="220"/>
      <c r="D105" s="220"/>
      <c r="E105" s="220"/>
      <c r="F105" s="220"/>
      <c r="G105" s="13">
        <v>94</v>
      </c>
      <c r="H105" s="104">
        <v>0</v>
      </c>
      <c r="I105" s="104">
        <v>0</v>
      </c>
      <c r="J105" s="104">
        <v>0</v>
      </c>
      <c r="K105" s="104">
        <v>0</v>
      </c>
    </row>
    <row r="106" spans="1:11" x14ac:dyDescent="0.2">
      <c r="A106" s="220" t="s">
        <v>392</v>
      </c>
      <c r="B106" s="220"/>
      <c r="C106" s="220"/>
      <c r="D106" s="220"/>
      <c r="E106" s="220"/>
      <c r="F106" s="220"/>
      <c r="G106" s="13">
        <v>95</v>
      </c>
      <c r="H106" s="104">
        <v>0</v>
      </c>
      <c r="I106" s="104">
        <v>0</v>
      </c>
      <c r="J106" s="104">
        <v>0</v>
      </c>
      <c r="K106" s="104">
        <v>0</v>
      </c>
    </row>
    <row r="107" spans="1:11" ht="24.75" customHeight="1" x14ac:dyDescent="0.2">
      <c r="A107" s="220" t="s">
        <v>393</v>
      </c>
      <c r="B107" s="220"/>
      <c r="C107" s="220"/>
      <c r="D107" s="220"/>
      <c r="E107" s="220"/>
      <c r="F107" s="220"/>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40080184</v>
      </c>
      <c r="I108" s="121">
        <f>I91+I98-I107-I97</f>
        <v>17491991</v>
      </c>
      <c r="J108" s="121">
        <f t="shared" ref="J108:K108" si="10">J91+J98-J107-J97</f>
        <v>68782516</v>
      </c>
      <c r="K108" s="121">
        <f t="shared" si="10"/>
        <v>73836205</v>
      </c>
    </row>
    <row r="109" spans="1:11" ht="12.75" customHeight="1" x14ac:dyDescent="0.2">
      <c r="A109" s="184" t="s">
        <v>394</v>
      </c>
      <c r="B109" s="184"/>
      <c r="C109" s="184"/>
      <c r="D109" s="184"/>
      <c r="E109" s="184"/>
      <c r="F109" s="184"/>
      <c r="G109" s="14">
        <v>98</v>
      </c>
      <c r="H109" s="103">
        <f>H89+H108</f>
        <v>40080184</v>
      </c>
      <c r="I109" s="103">
        <f>I89+I108</f>
        <v>17491991</v>
      </c>
      <c r="J109" s="103">
        <f t="shared" ref="J109:K109" si="11">J89+J108</f>
        <v>68782516</v>
      </c>
      <c r="K109" s="103">
        <f t="shared" si="11"/>
        <v>73836205</v>
      </c>
    </row>
    <row r="110" spans="1:11" x14ac:dyDescent="0.2">
      <c r="A110" s="223" t="s">
        <v>164</v>
      </c>
      <c r="B110" s="223"/>
      <c r="C110" s="223"/>
      <c r="D110" s="223"/>
      <c r="E110" s="223"/>
      <c r="F110" s="223"/>
      <c r="G110" s="224"/>
      <c r="H110" s="224"/>
      <c r="I110" s="224"/>
      <c r="J110" s="225"/>
      <c r="K110" s="225"/>
    </row>
    <row r="111" spans="1:11" ht="12.75" customHeight="1" x14ac:dyDescent="0.2">
      <c r="A111" s="227" t="s">
        <v>395</v>
      </c>
      <c r="B111" s="227"/>
      <c r="C111" s="227"/>
      <c r="D111" s="227"/>
      <c r="E111" s="227"/>
      <c r="F111" s="227"/>
      <c r="G111" s="14">
        <v>99</v>
      </c>
      <c r="H111" s="103">
        <f>H112+H113</f>
        <v>485369443</v>
      </c>
      <c r="I111" s="103">
        <f>I112+I113</f>
        <v>371674415</v>
      </c>
      <c r="J111" s="103">
        <f>J112+J113</f>
        <v>123177554</v>
      </c>
      <c r="K111" s="103">
        <f>K112+K113</f>
        <v>-15912617</v>
      </c>
    </row>
    <row r="112" spans="1:11" ht="12.75" customHeight="1" x14ac:dyDescent="0.2">
      <c r="A112" s="228" t="s">
        <v>113</v>
      </c>
      <c r="B112" s="228"/>
      <c r="C112" s="228"/>
      <c r="D112" s="228"/>
      <c r="E112" s="228"/>
      <c r="F112" s="228"/>
      <c r="G112" s="13">
        <v>100</v>
      </c>
      <c r="H112" s="104">
        <v>484667851</v>
      </c>
      <c r="I112" s="104">
        <v>371327727</v>
      </c>
      <c r="J112" s="104">
        <v>122322804</v>
      </c>
      <c r="K112" s="104">
        <v>-16287680</v>
      </c>
    </row>
    <row r="113" spans="1:11" ht="12.75" customHeight="1" x14ac:dyDescent="0.2">
      <c r="A113" s="228" t="s">
        <v>165</v>
      </c>
      <c r="B113" s="228"/>
      <c r="C113" s="228"/>
      <c r="D113" s="228"/>
      <c r="E113" s="228"/>
      <c r="F113" s="228"/>
      <c r="G113" s="13">
        <v>101</v>
      </c>
      <c r="H113" s="104">
        <v>701592</v>
      </c>
      <c r="I113" s="104">
        <v>346688</v>
      </c>
      <c r="J113" s="104">
        <v>854750</v>
      </c>
      <c r="K113" s="104">
        <v>375063</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3" sqref="A43:I4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454</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450</v>
      </c>
      <c r="B4" s="191"/>
      <c r="C4" s="191"/>
      <c r="D4" s="191"/>
      <c r="E4" s="191"/>
      <c r="F4" s="191"/>
      <c r="G4" s="191"/>
      <c r="H4" s="191"/>
      <c r="I4" s="192"/>
    </row>
    <row r="5" spans="1:9" ht="23.25" x14ac:dyDescent="0.2">
      <c r="A5" s="241" t="s">
        <v>2</v>
      </c>
      <c r="B5" s="196"/>
      <c r="C5" s="196"/>
      <c r="D5" s="196"/>
      <c r="E5" s="196"/>
      <c r="F5" s="196"/>
      <c r="G5" s="112" t="s">
        <v>103</v>
      </c>
      <c r="H5" s="113" t="s">
        <v>302</v>
      </c>
      <c r="I5" s="113" t="s">
        <v>279</v>
      </c>
    </row>
    <row r="6" spans="1:9" x14ac:dyDescent="0.2">
      <c r="A6" s="242">
        <v>1</v>
      </c>
      <c r="B6" s="196"/>
      <c r="C6" s="196"/>
      <c r="D6" s="196"/>
      <c r="E6" s="196"/>
      <c r="F6" s="196"/>
      <c r="G6" s="114">
        <v>2</v>
      </c>
      <c r="H6" s="113" t="s">
        <v>167</v>
      </c>
      <c r="I6" s="113"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5">
        <v>1</v>
      </c>
      <c r="H8" s="116">
        <v>445644473</v>
      </c>
      <c r="I8" s="116">
        <v>54395038</v>
      </c>
    </row>
    <row r="9" spans="1:9" ht="12.75" customHeight="1" x14ac:dyDescent="0.2">
      <c r="A9" s="240" t="s">
        <v>171</v>
      </c>
      <c r="B9" s="240"/>
      <c r="C9" s="240"/>
      <c r="D9" s="240"/>
      <c r="E9" s="240"/>
      <c r="F9" s="240"/>
      <c r="G9" s="117">
        <v>2</v>
      </c>
      <c r="H9" s="118">
        <f>H10+H11+H12+H13+H14+H15+H16+H17</f>
        <v>-176355592</v>
      </c>
      <c r="I9" s="118">
        <f>I10+I11+I12+I13+I14+I15+I16+I17</f>
        <v>295614212</v>
      </c>
    </row>
    <row r="10" spans="1:9" ht="12.75" customHeight="1" x14ac:dyDescent="0.2">
      <c r="A10" s="217" t="s">
        <v>172</v>
      </c>
      <c r="B10" s="217"/>
      <c r="C10" s="217"/>
      <c r="D10" s="217"/>
      <c r="E10" s="217"/>
      <c r="F10" s="217"/>
      <c r="G10" s="115">
        <v>3</v>
      </c>
      <c r="H10" s="116">
        <v>67839462</v>
      </c>
      <c r="I10" s="116">
        <v>85113686</v>
      </c>
    </row>
    <row r="11" spans="1:9" ht="22.15" customHeight="1" x14ac:dyDescent="0.2">
      <c r="A11" s="217" t="s">
        <v>173</v>
      </c>
      <c r="B11" s="217"/>
      <c r="C11" s="217"/>
      <c r="D11" s="217"/>
      <c r="E11" s="217"/>
      <c r="F11" s="217"/>
      <c r="G11" s="115">
        <v>4</v>
      </c>
      <c r="H11" s="116">
        <v>-290279295</v>
      </c>
      <c r="I11" s="116">
        <v>155852613</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-305175</v>
      </c>
      <c r="I13" s="116">
        <v>-742720</v>
      </c>
    </row>
    <row r="14" spans="1:9" ht="12.75" customHeight="1" x14ac:dyDescent="0.2">
      <c r="A14" s="217" t="s">
        <v>176</v>
      </c>
      <c r="B14" s="217"/>
      <c r="C14" s="217"/>
      <c r="D14" s="217"/>
      <c r="E14" s="217"/>
      <c r="F14" s="217"/>
      <c r="G14" s="115">
        <v>7</v>
      </c>
      <c r="H14" s="116">
        <v>55369552</v>
      </c>
      <c r="I14" s="116">
        <v>53732950</v>
      </c>
    </row>
    <row r="15" spans="1:9" ht="12.75" customHeight="1" x14ac:dyDescent="0.2">
      <c r="A15" s="217" t="s">
        <v>177</v>
      </c>
      <c r="B15" s="217"/>
      <c r="C15" s="217"/>
      <c r="D15" s="217"/>
      <c r="E15" s="217"/>
      <c r="F15" s="217"/>
      <c r="G15" s="115">
        <v>8</v>
      </c>
      <c r="H15" s="116">
        <v>0</v>
      </c>
      <c r="I15" s="116">
        <v>0</v>
      </c>
    </row>
    <row r="16" spans="1:9" ht="12.75" customHeight="1" x14ac:dyDescent="0.2">
      <c r="A16" s="217" t="s">
        <v>178</v>
      </c>
      <c r="B16" s="217"/>
      <c r="C16" s="217"/>
      <c r="D16" s="217"/>
      <c r="E16" s="217"/>
      <c r="F16" s="217"/>
      <c r="G16" s="115">
        <v>9</v>
      </c>
      <c r="H16" s="116">
        <v>-1449000</v>
      </c>
      <c r="I16" s="116">
        <v>0</v>
      </c>
    </row>
    <row r="17" spans="1:9" ht="25.15" customHeight="1" x14ac:dyDescent="0.2">
      <c r="A17" s="217" t="s">
        <v>179</v>
      </c>
      <c r="B17" s="217"/>
      <c r="C17" s="217"/>
      <c r="D17" s="217"/>
      <c r="E17" s="217"/>
      <c r="F17" s="217"/>
      <c r="G17" s="115">
        <v>10</v>
      </c>
      <c r="H17" s="116">
        <v>-7531136</v>
      </c>
      <c r="I17" s="116">
        <v>1657683</v>
      </c>
    </row>
    <row r="18" spans="1:9" ht="28.15" customHeight="1" x14ac:dyDescent="0.2">
      <c r="A18" s="239" t="s">
        <v>307</v>
      </c>
      <c r="B18" s="239"/>
      <c r="C18" s="239"/>
      <c r="D18" s="239"/>
      <c r="E18" s="239"/>
      <c r="F18" s="239"/>
      <c r="G18" s="117">
        <v>11</v>
      </c>
      <c r="H18" s="118">
        <f>H8+H9</f>
        <v>269288881</v>
      </c>
      <c r="I18" s="118">
        <f>I8+I9</f>
        <v>350009250</v>
      </c>
    </row>
    <row r="19" spans="1:9" ht="12.75" customHeight="1" x14ac:dyDescent="0.2">
      <c r="A19" s="240" t="s">
        <v>180</v>
      </c>
      <c r="B19" s="240"/>
      <c r="C19" s="240"/>
      <c r="D19" s="240"/>
      <c r="E19" s="240"/>
      <c r="F19" s="240"/>
      <c r="G19" s="117">
        <v>12</v>
      </c>
      <c r="H19" s="118">
        <f>H20+H21+H22+H23</f>
        <v>12161506</v>
      </c>
      <c r="I19" s="118">
        <f>I20+I21+I22+I23</f>
        <v>-54075</v>
      </c>
    </row>
    <row r="20" spans="1:9" ht="12.75" customHeight="1" x14ac:dyDescent="0.2">
      <c r="A20" s="217" t="s">
        <v>181</v>
      </c>
      <c r="B20" s="217"/>
      <c r="C20" s="217"/>
      <c r="D20" s="217"/>
      <c r="E20" s="217"/>
      <c r="F20" s="217"/>
      <c r="G20" s="115">
        <v>13</v>
      </c>
      <c r="H20" s="116">
        <v>-4364100</v>
      </c>
      <c r="I20" s="116">
        <v>33341799</v>
      </c>
    </row>
    <row r="21" spans="1:9" ht="12.75" customHeight="1" x14ac:dyDescent="0.2">
      <c r="A21" s="217" t="s">
        <v>182</v>
      </c>
      <c r="B21" s="217"/>
      <c r="C21" s="217"/>
      <c r="D21" s="217"/>
      <c r="E21" s="217"/>
      <c r="F21" s="217"/>
      <c r="G21" s="115">
        <v>14</v>
      </c>
      <c r="H21" s="116">
        <v>1464325</v>
      </c>
      <c r="I21" s="116">
        <v>-10279449</v>
      </c>
    </row>
    <row r="22" spans="1:9" ht="12.75" customHeight="1" x14ac:dyDescent="0.2">
      <c r="A22" s="217" t="s">
        <v>183</v>
      </c>
      <c r="B22" s="217"/>
      <c r="C22" s="217"/>
      <c r="D22" s="217"/>
      <c r="E22" s="217"/>
      <c r="F22" s="217"/>
      <c r="G22" s="115">
        <v>15</v>
      </c>
      <c r="H22" s="116">
        <v>2961049</v>
      </c>
      <c r="I22" s="116">
        <v>-23531839</v>
      </c>
    </row>
    <row r="23" spans="1:9" ht="12.75" customHeight="1" x14ac:dyDescent="0.2">
      <c r="A23" s="217" t="s">
        <v>184</v>
      </c>
      <c r="B23" s="217"/>
      <c r="C23" s="217"/>
      <c r="D23" s="217"/>
      <c r="E23" s="217"/>
      <c r="F23" s="217"/>
      <c r="G23" s="115">
        <v>16</v>
      </c>
      <c r="H23" s="116">
        <v>12100232</v>
      </c>
      <c r="I23" s="116">
        <v>415414</v>
      </c>
    </row>
    <row r="24" spans="1:9" ht="12.75" customHeight="1" x14ac:dyDescent="0.2">
      <c r="A24" s="239" t="s">
        <v>185</v>
      </c>
      <c r="B24" s="239"/>
      <c r="C24" s="239"/>
      <c r="D24" s="239"/>
      <c r="E24" s="239"/>
      <c r="F24" s="239"/>
      <c r="G24" s="117">
        <v>17</v>
      </c>
      <c r="H24" s="118">
        <f>H18+H19</f>
        <v>281450387</v>
      </c>
      <c r="I24" s="118">
        <f>I18+I19</f>
        <v>349955175</v>
      </c>
    </row>
    <row r="25" spans="1:9" ht="12.75" customHeight="1" x14ac:dyDescent="0.2">
      <c r="A25" s="182" t="s">
        <v>186</v>
      </c>
      <c r="B25" s="182"/>
      <c r="C25" s="182"/>
      <c r="D25" s="182"/>
      <c r="E25" s="182"/>
      <c r="F25" s="182"/>
      <c r="G25" s="115">
        <v>18</v>
      </c>
      <c r="H25" s="116">
        <v>-64494000</v>
      </c>
      <c r="I25" s="116">
        <v>-55780977</v>
      </c>
    </row>
    <row r="26" spans="1:9" ht="12.75" customHeight="1" x14ac:dyDescent="0.2">
      <c r="A26" s="182" t="s">
        <v>187</v>
      </c>
      <c r="B26" s="182"/>
      <c r="C26" s="182"/>
      <c r="D26" s="182"/>
      <c r="E26" s="182"/>
      <c r="F26" s="182"/>
      <c r="G26" s="115">
        <v>19</v>
      </c>
      <c r="H26" s="116">
        <v>-586000</v>
      </c>
      <c r="I26" s="116">
        <v>0</v>
      </c>
    </row>
    <row r="27" spans="1:9" ht="25.9" customHeight="1" x14ac:dyDescent="0.2">
      <c r="A27" s="244" t="s">
        <v>188</v>
      </c>
      <c r="B27" s="244"/>
      <c r="C27" s="244"/>
      <c r="D27" s="244"/>
      <c r="E27" s="244"/>
      <c r="F27" s="244"/>
      <c r="G27" s="117">
        <v>20</v>
      </c>
      <c r="H27" s="118">
        <f>H24+H25+H26</f>
        <v>216370387</v>
      </c>
      <c r="I27" s="118">
        <f>I24+I25+I26</f>
        <v>294174198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5">
        <v>21</v>
      </c>
      <c r="H29" s="119">
        <v>0</v>
      </c>
      <c r="I29" s="119">
        <v>148434380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550</v>
      </c>
      <c r="I31" s="119">
        <v>25519</v>
      </c>
    </row>
    <row r="32" spans="1:9" ht="12.75" customHeight="1" x14ac:dyDescent="0.2">
      <c r="A32" s="182" t="s">
        <v>193</v>
      </c>
      <c r="B32" s="182"/>
      <c r="C32" s="182"/>
      <c r="D32" s="182"/>
      <c r="E32" s="182"/>
      <c r="F32" s="182"/>
      <c r="G32" s="115">
        <v>24</v>
      </c>
      <c r="H32" s="119">
        <v>174200</v>
      </c>
      <c r="I32" s="119">
        <v>717201</v>
      </c>
    </row>
    <row r="33" spans="1:9" ht="12.75" customHeight="1" x14ac:dyDescent="0.2">
      <c r="A33" s="182" t="s">
        <v>194</v>
      </c>
      <c r="B33" s="182"/>
      <c r="C33" s="182"/>
      <c r="D33" s="182"/>
      <c r="E33" s="182"/>
      <c r="F33" s="182"/>
      <c r="G33" s="115">
        <v>25</v>
      </c>
      <c r="H33" s="119">
        <v>4775000</v>
      </c>
      <c r="I33" s="119">
        <v>9160013</v>
      </c>
    </row>
    <row r="34" spans="1:9" ht="12.75" customHeight="1" x14ac:dyDescent="0.2">
      <c r="A34" s="182" t="s">
        <v>195</v>
      </c>
      <c r="B34" s="182"/>
      <c r="C34" s="182"/>
      <c r="D34" s="182"/>
      <c r="E34" s="182"/>
      <c r="F34" s="182"/>
      <c r="G34" s="115">
        <v>26</v>
      </c>
      <c r="H34" s="119">
        <v>0</v>
      </c>
      <c r="I34" s="119">
        <v>0</v>
      </c>
    </row>
    <row r="35" spans="1:9" ht="26.45" customHeight="1" x14ac:dyDescent="0.2">
      <c r="A35" s="239" t="s">
        <v>196</v>
      </c>
      <c r="B35" s="239"/>
      <c r="C35" s="239"/>
      <c r="D35" s="239"/>
      <c r="E35" s="239"/>
      <c r="F35" s="239"/>
      <c r="G35" s="117">
        <v>27</v>
      </c>
      <c r="H35" s="120">
        <f>H29+H30+H31+H32+H33+H34</f>
        <v>4949750</v>
      </c>
      <c r="I35" s="120">
        <f>I29+I30+I31+I32+I33+I34</f>
        <v>158337113</v>
      </c>
    </row>
    <row r="36" spans="1:9" ht="22.9" customHeight="1" x14ac:dyDescent="0.2">
      <c r="A36" s="182" t="s">
        <v>197</v>
      </c>
      <c r="B36" s="182"/>
      <c r="C36" s="182"/>
      <c r="D36" s="182"/>
      <c r="E36" s="182"/>
      <c r="F36" s="182"/>
      <c r="G36" s="115">
        <v>28</v>
      </c>
      <c r="H36" s="119">
        <v>-4314000</v>
      </c>
      <c r="I36" s="119">
        <v>-197619448</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-94000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9" t="s">
        <v>202</v>
      </c>
      <c r="B41" s="239"/>
      <c r="C41" s="239"/>
      <c r="D41" s="239"/>
      <c r="E41" s="239"/>
      <c r="F41" s="239"/>
      <c r="G41" s="117">
        <v>33</v>
      </c>
      <c r="H41" s="120">
        <f>H36+H37+H38+H39+H40</f>
        <v>-4408000</v>
      </c>
      <c r="I41" s="120">
        <f>I36+I37+I38+I39+I40</f>
        <v>-197619448</v>
      </c>
    </row>
    <row r="42" spans="1:9" ht="29.45" customHeight="1" x14ac:dyDescent="0.2">
      <c r="A42" s="244" t="s">
        <v>203</v>
      </c>
      <c r="B42" s="244"/>
      <c r="C42" s="244"/>
      <c r="D42" s="244"/>
      <c r="E42" s="244"/>
      <c r="F42" s="244"/>
      <c r="G42" s="117">
        <v>34</v>
      </c>
      <c r="H42" s="120">
        <f>H35+H41</f>
        <v>541750</v>
      </c>
      <c r="I42" s="120">
        <f>I35+I41</f>
        <v>-39282335</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120195100</v>
      </c>
      <c r="I46" s="119">
        <v>3839461</v>
      </c>
    </row>
    <row r="47" spans="1:9" ht="12.75" customHeight="1" x14ac:dyDescent="0.2">
      <c r="A47" s="182" t="s">
        <v>208</v>
      </c>
      <c r="B47" s="182"/>
      <c r="C47" s="182"/>
      <c r="D47" s="182"/>
      <c r="E47" s="182"/>
      <c r="F47" s="182"/>
      <c r="G47" s="115">
        <v>38</v>
      </c>
      <c r="H47" s="119">
        <v>0</v>
      </c>
      <c r="I47" s="119">
        <v>0</v>
      </c>
    </row>
    <row r="48" spans="1:9" ht="22.15" customHeight="1" x14ac:dyDescent="0.2">
      <c r="A48" s="239" t="s">
        <v>209</v>
      </c>
      <c r="B48" s="239"/>
      <c r="C48" s="239"/>
      <c r="D48" s="239"/>
      <c r="E48" s="239"/>
      <c r="F48" s="239"/>
      <c r="G48" s="117">
        <v>39</v>
      </c>
      <c r="H48" s="120">
        <f>H44+H45+H46+H47</f>
        <v>120195100</v>
      </c>
      <c r="I48" s="120">
        <f>I44+I45+I46+I47</f>
        <v>3839461</v>
      </c>
    </row>
    <row r="49" spans="1:9" ht="24.6" customHeight="1" x14ac:dyDescent="0.2">
      <c r="A49" s="182" t="s">
        <v>306</v>
      </c>
      <c r="B49" s="182"/>
      <c r="C49" s="182"/>
      <c r="D49" s="182"/>
      <c r="E49" s="182"/>
      <c r="F49" s="182"/>
      <c r="G49" s="115">
        <v>40</v>
      </c>
      <c r="H49" s="119">
        <v>-204157122</v>
      </c>
      <c r="I49" s="119">
        <v>-167523105</v>
      </c>
    </row>
    <row r="50" spans="1:9" ht="12.75" customHeight="1" x14ac:dyDescent="0.2">
      <c r="A50" s="182" t="s">
        <v>210</v>
      </c>
      <c r="B50" s="182"/>
      <c r="C50" s="182"/>
      <c r="D50" s="182"/>
      <c r="E50" s="182"/>
      <c r="F50" s="182"/>
      <c r="G50" s="115">
        <v>41</v>
      </c>
      <c r="H50" s="119">
        <v>-372674</v>
      </c>
      <c r="I50" s="119">
        <v>-27094508</v>
      </c>
    </row>
    <row r="51" spans="1:9" ht="12.75" customHeight="1" x14ac:dyDescent="0.2">
      <c r="A51" s="182" t="s">
        <v>211</v>
      </c>
      <c r="B51" s="182"/>
      <c r="C51" s="182"/>
      <c r="D51" s="182"/>
      <c r="E51" s="182"/>
      <c r="F51" s="182"/>
      <c r="G51" s="115">
        <v>42</v>
      </c>
      <c r="H51" s="119">
        <v>-27977723</v>
      </c>
      <c r="I51" s="119">
        <v>-10758009</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-2601391</v>
      </c>
      <c r="I53" s="119">
        <v>0</v>
      </c>
    </row>
    <row r="54" spans="1:9" ht="30.6" customHeight="1" x14ac:dyDescent="0.2">
      <c r="A54" s="239" t="s">
        <v>214</v>
      </c>
      <c r="B54" s="239"/>
      <c r="C54" s="239"/>
      <c r="D54" s="239"/>
      <c r="E54" s="239"/>
      <c r="F54" s="239"/>
      <c r="G54" s="117">
        <v>45</v>
      </c>
      <c r="H54" s="120">
        <f>H49+H50+H51+H52+H53</f>
        <v>-235108910</v>
      </c>
      <c r="I54" s="120">
        <f>I49+I50+I51+I52+I53</f>
        <v>-205375622</v>
      </c>
    </row>
    <row r="55" spans="1:9" ht="29.45" customHeight="1" x14ac:dyDescent="0.2">
      <c r="A55" s="244" t="s">
        <v>215</v>
      </c>
      <c r="B55" s="244"/>
      <c r="C55" s="244"/>
      <c r="D55" s="244"/>
      <c r="E55" s="244"/>
      <c r="F55" s="244"/>
      <c r="G55" s="117">
        <v>46</v>
      </c>
      <c r="H55" s="120">
        <f>H48+H54</f>
        <v>-114913810</v>
      </c>
      <c r="I55" s="120">
        <f>I48+I54</f>
        <v>-201536161</v>
      </c>
    </row>
    <row r="56" spans="1:9" x14ac:dyDescent="0.2">
      <c r="A56" s="182" t="s">
        <v>216</v>
      </c>
      <c r="B56" s="182"/>
      <c r="C56" s="182"/>
      <c r="D56" s="182"/>
      <c r="E56" s="182"/>
      <c r="F56" s="182"/>
      <c r="G56" s="115">
        <v>47</v>
      </c>
      <c r="H56" s="119">
        <v>0</v>
      </c>
      <c r="I56" s="119">
        <v>0</v>
      </c>
    </row>
    <row r="57" spans="1:9" ht="26.45" customHeight="1" x14ac:dyDescent="0.2">
      <c r="A57" s="244" t="s">
        <v>217</v>
      </c>
      <c r="B57" s="244"/>
      <c r="C57" s="244"/>
      <c r="D57" s="244"/>
      <c r="E57" s="244"/>
      <c r="F57" s="244"/>
      <c r="G57" s="117">
        <v>48</v>
      </c>
      <c r="H57" s="120">
        <f>H27+H42+H55+H56</f>
        <v>101998327</v>
      </c>
      <c r="I57" s="120">
        <f>I27+I42+I55+I56</f>
        <v>53355702</v>
      </c>
    </row>
    <row r="58" spans="1:9" x14ac:dyDescent="0.2">
      <c r="A58" s="245" t="s">
        <v>218</v>
      </c>
      <c r="B58" s="245"/>
      <c r="C58" s="245"/>
      <c r="D58" s="245"/>
      <c r="E58" s="245"/>
      <c r="F58" s="245"/>
      <c r="G58" s="115">
        <v>49</v>
      </c>
      <c r="H58" s="119">
        <v>19576404</v>
      </c>
      <c r="I58" s="119">
        <v>121574731</v>
      </c>
    </row>
    <row r="59" spans="1:9" ht="31.15" customHeight="1" x14ac:dyDescent="0.2">
      <c r="A59" s="244" t="s">
        <v>219</v>
      </c>
      <c r="B59" s="244"/>
      <c r="C59" s="244"/>
      <c r="D59" s="244"/>
      <c r="E59" s="244"/>
      <c r="F59" s="244"/>
      <c r="G59" s="117">
        <v>50</v>
      </c>
      <c r="H59" s="120">
        <f>H57+H58</f>
        <v>121574731</v>
      </c>
      <c r="I59" s="120">
        <f>I57+I58</f>
        <v>174930433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329</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330</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396</v>
      </c>
      <c r="B12" s="250"/>
      <c r="C12" s="250"/>
      <c r="D12" s="250"/>
      <c r="E12" s="250"/>
      <c r="F12" s="250"/>
      <c r="G12" s="19">
        <v>5</v>
      </c>
      <c r="H12" s="28">
        <v>0</v>
      </c>
      <c r="I12" s="28">
        <v>0</v>
      </c>
    </row>
    <row r="13" spans="1:9" x14ac:dyDescent="0.2">
      <c r="A13" s="258" t="s">
        <v>397</v>
      </c>
      <c r="B13" s="258"/>
      <c r="C13" s="258"/>
      <c r="D13" s="258"/>
      <c r="E13" s="258"/>
      <c r="F13" s="258"/>
      <c r="G13" s="105">
        <v>6</v>
      </c>
      <c r="H13" s="108">
        <f>SUM(H8:H12)</f>
        <v>0</v>
      </c>
      <c r="I13" s="108">
        <f>SUM(I8:I12)</f>
        <v>0</v>
      </c>
    </row>
    <row r="14" spans="1:9" ht="12.75" customHeight="1" x14ac:dyDescent="0.2">
      <c r="A14" s="250" t="s">
        <v>398</v>
      </c>
      <c r="B14" s="250"/>
      <c r="C14" s="250"/>
      <c r="D14" s="250"/>
      <c r="E14" s="250"/>
      <c r="F14" s="250"/>
      <c r="G14" s="19">
        <v>7</v>
      </c>
      <c r="H14" s="28">
        <v>0</v>
      </c>
      <c r="I14" s="28">
        <v>0</v>
      </c>
    </row>
    <row r="15" spans="1:9" ht="12.75" customHeight="1" x14ac:dyDescent="0.2">
      <c r="A15" s="250" t="s">
        <v>399</v>
      </c>
      <c r="B15" s="250"/>
      <c r="C15" s="250"/>
      <c r="D15" s="250"/>
      <c r="E15" s="250"/>
      <c r="F15" s="250"/>
      <c r="G15" s="19">
        <v>8</v>
      </c>
      <c r="H15" s="28">
        <v>0</v>
      </c>
      <c r="I15" s="28">
        <v>0</v>
      </c>
    </row>
    <row r="16" spans="1:9" ht="12.75" customHeight="1" x14ac:dyDescent="0.2">
      <c r="A16" s="250" t="s">
        <v>400</v>
      </c>
      <c r="B16" s="250"/>
      <c r="C16" s="250"/>
      <c r="D16" s="250"/>
      <c r="E16" s="250"/>
      <c r="F16" s="250"/>
      <c r="G16" s="19">
        <v>9</v>
      </c>
      <c r="H16" s="28">
        <v>0</v>
      </c>
      <c r="I16" s="28">
        <v>0</v>
      </c>
    </row>
    <row r="17" spans="1:9" ht="12.75" customHeight="1" x14ac:dyDescent="0.2">
      <c r="A17" s="250" t="s">
        <v>401</v>
      </c>
      <c r="B17" s="250"/>
      <c r="C17" s="250"/>
      <c r="D17" s="250"/>
      <c r="E17" s="250"/>
      <c r="F17" s="250"/>
      <c r="G17" s="19">
        <v>10</v>
      </c>
      <c r="H17" s="28">
        <v>0</v>
      </c>
      <c r="I17" s="28">
        <v>0</v>
      </c>
    </row>
    <row r="18" spans="1:9" ht="12.75" customHeight="1" x14ac:dyDescent="0.2">
      <c r="A18" s="250" t="s">
        <v>402</v>
      </c>
      <c r="B18" s="250"/>
      <c r="C18" s="250"/>
      <c r="D18" s="250"/>
      <c r="E18" s="250"/>
      <c r="F18" s="250"/>
      <c r="G18" s="19">
        <v>11</v>
      </c>
      <c r="H18" s="28">
        <v>0</v>
      </c>
      <c r="I18" s="28">
        <v>0</v>
      </c>
    </row>
    <row r="19" spans="1:9" ht="12.75" customHeight="1" x14ac:dyDescent="0.2">
      <c r="A19" s="250" t="s">
        <v>403</v>
      </c>
      <c r="B19" s="250"/>
      <c r="C19" s="250"/>
      <c r="D19" s="250"/>
      <c r="E19" s="250"/>
      <c r="F19" s="250"/>
      <c r="G19" s="19">
        <v>12</v>
      </c>
      <c r="H19" s="28">
        <v>0</v>
      </c>
      <c r="I19" s="28">
        <v>0</v>
      </c>
    </row>
    <row r="20" spans="1:9" ht="26.25" customHeight="1" x14ac:dyDescent="0.2">
      <c r="A20" s="258" t="s">
        <v>404</v>
      </c>
      <c r="B20" s="258"/>
      <c r="C20" s="258"/>
      <c r="D20" s="258"/>
      <c r="E20" s="258"/>
      <c r="F20" s="258"/>
      <c r="G20" s="105">
        <v>13</v>
      </c>
      <c r="H20" s="108">
        <f>SUM(H14:H19)</f>
        <v>0</v>
      </c>
      <c r="I20" s="108">
        <f>SUM(I14:I19)</f>
        <v>0</v>
      </c>
    </row>
    <row r="21" spans="1:9" ht="27.6" customHeight="1" x14ac:dyDescent="0.2">
      <c r="A21" s="256" t="s">
        <v>405</v>
      </c>
      <c r="B21" s="256"/>
      <c r="C21" s="256"/>
      <c r="D21" s="256"/>
      <c r="E21" s="256"/>
      <c r="F21" s="256"/>
      <c r="G21" s="106">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1" t="s">
        <v>406</v>
      </c>
      <c r="B29" s="251"/>
      <c r="C29" s="251"/>
      <c r="D29" s="251"/>
      <c r="E29" s="251"/>
      <c r="F29" s="251"/>
      <c r="G29" s="105">
        <v>21</v>
      </c>
      <c r="H29" s="109">
        <f>SUM(H23:H28)</f>
        <v>0</v>
      </c>
      <c r="I29" s="109">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407</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408</v>
      </c>
      <c r="B35" s="251"/>
      <c r="C35" s="251"/>
      <c r="D35" s="251"/>
      <c r="E35" s="251"/>
      <c r="F35" s="251"/>
      <c r="G35" s="105">
        <v>27</v>
      </c>
      <c r="H35" s="109">
        <f>SUM(H30:H34)</f>
        <v>0</v>
      </c>
      <c r="I35" s="109">
        <f>SUM(I30:I34)</f>
        <v>0</v>
      </c>
    </row>
    <row r="36" spans="1:9" ht="28.15" customHeight="1" x14ac:dyDescent="0.2">
      <c r="A36" s="256" t="s">
        <v>409</v>
      </c>
      <c r="B36" s="256"/>
      <c r="C36" s="256"/>
      <c r="D36" s="256"/>
      <c r="E36" s="256"/>
      <c r="F36" s="256"/>
      <c r="G36" s="106">
        <v>28</v>
      </c>
      <c r="H36" s="110">
        <f>H29+H35</f>
        <v>0</v>
      </c>
      <c r="I36" s="110">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8">
        <v>0</v>
      </c>
      <c r="I39" s="28">
        <v>0</v>
      </c>
    </row>
    <row r="40" spans="1:9" ht="12.75" customHeight="1" x14ac:dyDescent="0.2">
      <c r="A40" s="249" t="s">
        <v>237</v>
      </c>
      <c r="B40" s="249"/>
      <c r="C40" s="249"/>
      <c r="D40" s="249"/>
      <c r="E40" s="249"/>
      <c r="F40" s="249"/>
      <c r="G40" s="19">
        <v>31</v>
      </c>
      <c r="H40" s="28">
        <v>0</v>
      </c>
      <c r="I40" s="28">
        <v>0</v>
      </c>
    </row>
    <row r="41" spans="1:9" ht="12.75" customHeight="1" x14ac:dyDescent="0.2">
      <c r="A41" s="249" t="s">
        <v>238</v>
      </c>
      <c r="B41" s="249"/>
      <c r="C41" s="249"/>
      <c r="D41" s="249"/>
      <c r="E41" s="249"/>
      <c r="F41" s="249"/>
      <c r="G41" s="19">
        <v>32</v>
      </c>
      <c r="H41" s="28">
        <v>0</v>
      </c>
      <c r="I41" s="28">
        <v>0</v>
      </c>
    </row>
    <row r="42" spans="1:9" ht="25.9" customHeight="1" x14ac:dyDescent="0.2">
      <c r="A42" s="251" t="s">
        <v>410</v>
      </c>
      <c r="B42" s="251"/>
      <c r="C42" s="251"/>
      <c r="D42" s="251"/>
      <c r="E42" s="251"/>
      <c r="F42" s="251"/>
      <c r="G42" s="105">
        <v>33</v>
      </c>
      <c r="H42" s="109">
        <f>H41+H40+H39+H38</f>
        <v>0</v>
      </c>
      <c r="I42" s="109">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411</v>
      </c>
      <c r="B48" s="251"/>
      <c r="C48" s="251"/>
      <c r="D48" s="251"/>
      <c r="E48" s="251"/>
      <c r="F48" s="251"/>
      <c r="G48" s="105">
        <v>39</v>
      </c>
      <c r="H48" s="109">
        <f>H47+H46+H45+H44+H43</f>
        <v>0</v>
      </c>
      <c r="I48" s="109">
        <f>I47+I46+I45+I44+I43</f>
        <v>0</v>
      </c>
    </row>
    <row r="49" spans="1:9" ht="25.9" customHeight="1" x14ac:dyDescent="0.2">
      <c r="A49" s="262" t="s">
        <v>446</v>
      </c>
      <c r="B49" s="262"/>
      <c r="C49" s="262"/>
      <c r="D49" s="262"/>
      <c r="E49" s="262"/>
      <c r="F49" s="262"/>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412</v>
      </c>
      <c r="B51" s="262"/>
      <c r="C51" s="262"/>
      <c r="D51" s="262"/>
      <c r="E51" s="262"/>
      <c r="F51" s="262"/>
      <c r="G51" s="105">
        <v>42</v>
      </c>
      <c r="H51" s="109">
        <f>H21+H36+H49+H50</f>
        <v>0</v>
      </c>
      <c r="I51" s="109">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0" zoomScale="80" zoomScaleNormal="100" zoomScaleSheetLayoutView="80" workbookViewId="0">
      <selection activeCell="X15" sqref="X1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c r="F2" s="4" t="s">
        <v>0</v>
      </c>
      <c r="G2" s="9"/>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418656000</v>
      </c>
      <c r="I7" s="37">
        <v>0</v>
      </c>
      <c r="J7" s="37">
        <v>907572</v>
      </c>
      <c r="K7" s="37">
        <v>8155689</v>
      </c>
      <c r="L7" s="37">
        <v>8155689</v>
      </c>
      <c r="M7" s="37">
        <v>0</v>
      </c>
      <c r="N7" s="37">
        <v>0</v>
      </c>
      <c r="O7" s="37">
        <v>0</v>
      </c>
      <c r="P7" s="37">
        <v>908620</v>
      </c>
      <c r="Q7" s="37">
        <v>0</v>
      </c>
      <c r="R7" s="37">
        <v>0</v>
      </c>
      <c r="S7" s="37">
        <v>0</v>
      </c>
      <c r="T7" s="37">
        <v>113175948</v>
      </c>
      <c r="U7" s="37">
        <v>-6518377</v>
      </c>
      <c r="V7" s="37">
        <v>-50372634</v>
      </c>
      <c r="W7" s="38">
        <f>H7+I7+J7+K7-L7+M7+N7+O7+P7+Q7+R7+U7+V7+S7+T7</f>
        <v>476757129</v>
      </c>
      <c r="X7" s="37">
        <v>6898166</v>
      </c>
      <c r="Y7" s="38">
        <f>W7+X7</f>
        <v>483655295</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418656000</v>
      </c>
      <c r="I10" s="38">
        <f t="shared" ref="I10:Y10" si="2">I7+I8+I9</f>
        <v>0</v>
      </c>
      <c r="J10" s="38">
        <f t="shared" si="2"/>
        <v>907572</v>
      </c>
      <c r="K10" s="38">
        <f>K7+K8+K9</f>
        <v>8155689</v>
      </c>
      <c r="L10" s="38">
        <f t="shared" si="2"/>
        <v>8155689</v>
      </c>
      <c r="M10" s="38">
        <f t="shared" si="2"/>
        <v>0</v>
      </c>
      <c r="N10" s="38">
        <f t="shared" si="2"/>
        <v>0</v>
      </c>
      <c r="O10" s="38">
        <f t="shared" si="2"/>
        <v>0</v>
      </c>
      <c r="P10" s="38">
        <f t="shared" si="2"/>
        <v>908620</v>
      </c>
      <c r="Q10" s="38">
        <f t="shared" si="2"/>
        <v>0</v>
      </c>
      <c r="R10" s="38">
        <f t="shared" si="2"/>
        <v>0</v>
      </c>
      <c r="S10" s="38">
        <f t="shared" si="2"/>
        <v>0</v>
      </c>
      <c r="T10" s="38">
        <f t="shared" si="2"/>
        <v>113175948</v>
      </c>
      <c r="U10" s="38">
        <f t="shared" si="2"/>
        <v>-6518377</v>
      </c>
      <c r="V10" s="38">
        <f t="shared" si="2"/>
        <v>-50372634</v>
      </c>
      <c r="W10" s="38">
        <f t="shared" si="2"/>
        <v>476757129</v>
      </c>
      <c r="X10" s="38">
        <f t="shared" si="2"/>
        <v>6898166</v>
      </c>
      <c r="Y10" s="38">
        <f t="shared" si="2"/>
        <v>483655295</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444587667</v>
      </c>
      <c r="W11" s="38">
        <f t="shared" ref="W11:W29" si="3">H11+I11+J11+K11-L11+M11+N11+O11+P11+Q11+R11+U11+V11+S11+T11</f>
        <v>444587667</v>
      </c>
      <c r="X11" s="37">
        <v>701592</v>
      </c>
      <c r="Y11" s="38">
        <f t="shared" ref="Y11:Y29" si="4">W11+X11</f>
        <v>445289259</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37167594</v>
      </c>
      <c r="U12" s="39">
        <v>0</v>
      </c>
      <c r="V12" s="39">
        <v>0</v>
      </c>
      <c r="W12" s="38">
        <f t="shared" si="3"/>
        <v>37167594</v>
      </c>
      <c r="X12" s="37">
        <v>0</v>
      </c>
      <c r="Y12" s="38">
        <f t="shared" si="4"/>
        <v>37167594</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420</v>
      </c>
      <c r="B14" s="270"/>
      <c r="C14" s="270"/>
      <c r="D14" s="270"/>
      <c r="E14" s="270"/>
      <c r="F14" s="270"/>
      <c r="G14" s="6">
        <v>8</v>
      </c>
      <c r="H14" s="39">
        <v>0</v>
      </c>
      <c r="I14" s="39">
        <v>0</v>
      </c>
      <c r="J14" s="39">
        <v>0</v>
      </c>
      <c r="K14" s="39">
        <v>0</v>
      </c>
      <c r="L14" s="39">
        <v>0</v>
      </c>
      <c r="M14" s="39">
        <v>0</v>
      </c>
      <c r="N14" s="39">
        <v>0</v>
      </c>
      <c r="O14" s="39">
        <v>0</v>
      </c>
      <c r="P14" s="37">
        <v>2912590</v>
      </c>
      <c r="Q14" s="39">
        <v>0</v>
      </c>
      <c r="R14" s="39">
        <v>0</v>
      </c>
      <c r="S14" s="37">
        <v>0</v>
      </c>
      <c r="T14" s="37">
        <v>0</v>
      </c>
      <c r="U14" s="37">
        <v>0</v>
      </c>
      <c r="V14" s="37">
        <v>0</v>
      </c>
      <c r="W14" s="38">
        <f t="shared" si="3"/>
        <v>2912590</v>
      </c>
      <c r="X14" s="37">
        <v>0</v>
      </c>
      <c r="Y14" s="38">
        <f t="shared" si="4"/>
        <v>2912590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-372674</v>
      </c>
      <c r="Y26" s="38">
        <f t="shared" si="4"/>
        <v>-372674</v>
      </c>
    </row>
    <row r="27" spans="1:25" ht="12.75" customHeight="1" x14ac:dyDescent="0.2">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3759535</v>
      </c>
      <c r="V27" s="37">
        <v>0</v>
      </c>
      <c r="W27" s="38">
        <f t="shared" si="3"/>
        <v>3759535</v>
      </c>
      <c r="X27" s="37">
        <v>-6360926</v>
      </c>
      <c r="Y27" s="38">
        <f t="shared" si="4"/>
        <v>-2601391</v>
      </c>
    </row>
    <row r="28" spans="1:25" ht="12.75" customHeight="1" x14ac:dyDescent="0.2">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-50372634</v>
      </c>
      <c r="V28" s="37">
        <v>50372634</v>
      </c>
      <c r="W28" s="38">
        <f t="shared" si="3"/>
        <v>0</v>
      </c>
      <c r="X28" s="37">
        <v>0</v>
      </c>
      <c r="Y28" s="38">
        <f t="shared" si="4"/>
        <v>0</v>
      </c>
    </row>
    <row r="29" spans="1:25" ht="12.75" customHeight="1" x14ac:dyDescent="0.2">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428</v>
      </c>
      <c r="B30" s="288"/>
      <c r="C30" s="288"/>
      <c r="D30" s="288"/>
      <c r="E30" s="288"/>
      <c r="F30" s="288"/>
      <c r="G30" s="8">
        <v>24</v>
      </c>
      <c r="H30" s="40">
        <f>SUM(H10:H29)</f>
        <v>418656000</v>
      </c>
      <c r="I30" s="40">
        <f t="shared" ref="I30:Y30" si="5">SUM(I10:I29)</f>
        <v>0</v>
      </c>
      <c r="J30" s="40">
        <f t="shared" si="5"/>
        <v>907572</v>
      </c>
      <c r="K30" s="40">
        <f t="shared" si="5"/>
        <v>8155689</v>
      </c>
      <c r="L30" s="40">
        <f t="shared" si="5"/>
        <v>8155689</v>
      </c>
      <c r="M30" s="40">
        <f t="shared" si="5"/>
        <v>0</v>
      </c>
      <c r="N30" s="40">
        <f t="shared" si="5"/>
        <v>0</v>
      </c>
      <c r="O30" s="40">
        <f t="shared" si="5"/>
        <v>0</v>
      </c>
      <c r="P30" s="40">
        <f t="shared" si="5"/>
        <v>3821210</v>
      </c>
      <c r="Q30" s="40">
        <f t="shared" si="5"/>
        <v>0</v>
      </c>
      <c r="R30" s="40">
        <f t="shared" si="5"/>
        <v>0</v>
      </c>
      <c r="S30" s="40">
        <f t="shared" si="5"/>
        <v>0</v>
      </c>
      <c r="T30" s="40">
        <f t="shared" si="5"/>
        <v>150343542</v>
      </c>
      <c r="U30" s="40">
        <f t="shared" si="5"/>
        <v>-53131476</v>
      </c>
      <c r="V30" s="40">
        <f t="shared" si="5"/>
        <v>444587667</v>
      </c>
      <c r="W30" s="40">
        <f t="shared" si="5"/>
        <v>965184515</v>
      </c>
      <c r="X30" s="40">
        <f t="shared" si="5"/>
        <v>866158</v>
      </c>
      <c r="Y30" s="40">
        <f t="shared" si="5"/>
        <v>966050673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2912590</v>
      </c>
      <c r="Q32" s="38">
        <f t="shared" si="6"/>
        <v>0</v>
      </c>
      <c r="R32" s="38">
        <f t="shared" si="6"/>
        <v>0</v>
      </c>
      <c r="S32" s="38">
        <f t="shared" ref="S32:T32" si="7">SUM(S12:S20)</f>
        <v>0</v>
      </c>
      <c r="T32" s="38">
        <f t="shared" si="7"/>
        <v>37167594</v>
      </c>
      <c r="U32" s="38">
        <f t="shared" si="6"/>
        <v>0</v>
      </c>
      <c r="V32" s="38">
        <f t="shared" si="6"/>
        <v>0</v>
      </c>
      <c r="W32" s="38">
        <f t="shared" si="6"/>
        <v>40080184</v>
      </c>
      <c r="X32" s="38">
        <f t="shared" si="6"/>
        <v>0</v>
      </c>
      <c r="Y32" s="38">
        <f t="shared" si="6"/>
        <v>40080184</v>
      </c>
    </row>
    <row r="33" spans="1:25" ht="31.5" customHeight="1" x14ac:dyDescent="0.2">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2912590</v>
      </c>
      <c r="Q33" s="38">
        <f t="shared" si="8"/>
        <v>0</v>
      </c>
      <c r="R33" s="38">
        <f t="shared" si="8"/>
        <v>0</v>
      </c>
      <c r="S33" s="38">
        <f t="shared" ref="S33:T33" si="9">S11+S32</f>
        <v>0</v>
      </c>
      <c r="T33" s="38">
        <f t="shared" si="9"/>
        <v>37167594</v>
      </c>
      <c r="U33" s="38">
        <f t="shared" si="8"/>
        <v>0</v>
      </c>
      <c r="V33" s="38">
        <f t="shared" si="8"/>
        <v>444587667</v>
      </c>
      <c r="W33" s="38">
        <f t="shared" si="8"/>
        <v>484667851</v>
      </c>
      <c r="X33" s="38">
        <f t="shared" si="8"/>
        <v>701592</v>
      </c>
      <c r="Y33" s="38">
        <f t="shared" si="8"/>
        <v>485369443</v>
      </c>
    </row>
    <row r="34" spans="1:25" ht="30.75" customHeight="1" x14ac:dyDescent="0.2">
      <c r="A34" s="292" t="s">
        <v>430</v>
      </c>
      <c r="B34" s="292"/>
      <c r="C34" s="292"/>
      <c r="D34" s="292"/>
      <c r="E34" s="292"/>
      <c r="F34" s="29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-46613099</v>
      </c>
      <c r="V34" s="40">
        <f t="shared" si="10"/>
        <v>50372634</v>
      </c>
      <c r="W34" s="40">
        <f t="shared" si="10"/>
        <v>3759535</v>
      </c>
      <c r="X34" s="40">
        <f t="shared" si="10"/>
        <v>-6733600</v>
      </c>
      <c r="Y34" s="40">
        <f t="shared" si="10"/>
        <v>-2974065</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v>418656000</v>
      </c>
      <c r="I36" s="37">
        <v>0</v>
      </c>
      <c r="J36" s="37">
        <v>907572</v>
      </c>
      <c r="K36" s="37">
        <v>8155689</v>
      </c>
      <c r="L36" s="37">
        <v>8155689</v>
      </c>
      <c r="M36" s="37">
        <v>0</v>
      </c>
      <c r="N36" s="37">
        <v>0</v>
      </c>
      <c r="O36" s="37">
        <v>0</v>
      </c>
      <c r="P36" s="37">
        <v>3821210</v>
      </c>
      <c r="Q36" s="37">
        <v>0</v>
      </c>
      <c r="R36" s="37">
        <v>0</v>
      </c>
      <c r="S36" s="37">
        <v>0</v>
      </c>
      <c r="T36" s="37">
        <v>150343542</v>
      </c>
      <c r="U36" s="37">
        <v>-53131476</v>
      </c>
      <c r="V36" s="37">
        <v>444587667</v>
      </c>
      <c r="W36" s="41">
        <f>H36+I36+J36+K36-L36+M36+N36+O36+P36+Q36+R36+U36+V36+S36+T36</f>
        <v>965184515</v>
      </c>
      <c r="X36" s="37">
        <v>866158</v>
      </c>
      <c r="Y36" s="41">
        <f t="shared" ref="Y36:Y38" si="12">W36+X36</f>
        <v>966050673</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431</v>
      </c>
      <c r="B39" s="271"/>
      <c r="C39" s="271"/>
      <c r="D39" s="271"/>
      <c r="E39" s="271"/>
      <c r="F39" s="271"/>
      <c r="G39" s="7">
        <v>31</v>
      </c>
      <c r="H39" s="38">
        <f>H36+H37+H38</f>
        <v>418656000</v>
      </c>
      <c r="I39" s="38">
        <f t="shared" ref="I39:Y39" si="14">I36+I37+I38</f>
        <v>0</v>
      </c>
      <c r="J39" s="38">
        <f t="shared" si="14"/>
        <v>907572</v>
      </c>
      <c r="K39" s="38">
        <f t="shared" si="14"/>
        <v>8155689</v>
      </c>
      <c r="L39" s="38">
        <f t="shared" si="14"/>
        <v>8155689</v>
      </c>
      <c r="M39" s="38">
        <f t="shared" si="14"/>
        <v>0</v>
      </c>
      <c r="N39" s="38">
        <f t="shared" si="14"/>
        <v>0</v>
      </c>
      <c r="O39" s="38">
        <f t="shared" si="14"/>
        <v>0</v>
      </c>
      <c r="P39" s="38">
        <f t="shared" si="14"/>
        <v>3821210</v>
      </c>
      <c r="Q39" s="38">
        <f t="shared" si="14"/>
        <v>0</v>
      </c>
      <c r="R39" s="38">
        <f t="shared" si="14"/>
        <v>0</v>
      </c>
      <c r="S39" s="38">
        <f t="shared" si="14"/>
        <v>0</v>
      </c>
      <c r="T39" s="38">
        <f t="shared" si="14"/>
        <v>150343542</v>
      </c>
      <c r="U39" s="38">
        <f t="shared" si="14"/>
        <v>-53131476</v>
      </c>
      <c r="V39" s="38">
        <f t="shared" si="14"/>
        <v>444587667</v>
      </c>
      <c r="W39" s="38">
        <f t="shared" si="14"/>
        <v>965184515</v>
      </c>
      <c r="X39" s="38">
        <f t="shared" si="14"/>
        <v>866158</v>
      </c>
      <c r="Y39" s="38">
        <f t="shared" si="14"/>
        <v>966050673</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53540288</v>
      </c>
      <c r="W40" s="41">
        <f t="shared" ref="W40:W58" si="15">H40+I40+J40+K40-L40+M40+N40+O40+P40+Q40+R40+U40+V40+S40+T40</f>
        <v>53540288</v>
      </c>
      <c r="X40" s="37">
        <v>854750</v>
      </c>
      <c r="Y40" s="41">
        <f t="shared" ref="Y40:Y58" si="16">W40+X40</f>
        <v>54395038</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68782516</v>
      </c>
      <c r="U41" s="39">
        <v>0</v>
      </c>
      <c r="V41" s="39">
        <v>0</v>
      </c>
      <c r="W41" s="41">
        <f t="shared" si="15"/>
        <v>68782516</v>
      </c>
      <c r="X41" s="37">
        <v>0</v>
      </c>
      <c r="Y41" s="41">
        <f t="shared" si="16"/>
        <v>68782516</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2680100</v>
      </c>
      <c r="L48" s="37">
        <v>-4405310</v>
      </c>
      <c r="M48" s="37">
        <v>0</v>
      </c>
      <c r="N48" s="37">
        <v>0</v>
      </c>
      <c r="O48" s="37">
        <v>0</v>
      </c>
      <c r="P48" s="37">
        <v>0</v>
      </c>
      <c r="Q48" s="37">
        <v>0</v>
      </c>
      <c r="R48" s="37">
        <v>0</v>
      </c>
      <c r="S48" s="37">
        <v>0</v>
      </c>
      <c r="T48" s="37">
        <v>0</v>
      </c>
      <c r="U48" s="37">
        <v>6130520</v>
      </c>
      <c r="V48" s="37">
        <v>0</v>
      </c>
      <c r="W48" s="41">
        <f t="shared" si="15"/>
        <v>13215930</v>
      </c>
      <c r="X48" s="37">
        <v>0</v>
      </c>
      <c r="Y48" s="41">
        <f t="shared" si="16"/>
        <v>13215930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-3542705</v>
      </c>
      <c r="L53" s="37">
        <v>3542705</v>
      </c>
      <c r="M53" s="37">
        <v>0</v>
      </c>
      <c r="N53" s="37">
        <v>0</v>
      </c>
      <c r="O53" s="37">
        <v>0</v>
      </c>
      <c r="P53" s="37">
        <v>0</v>
      </c>
      <c r="Q53" s="37">
        <v>0</v>
      </c>
      <c r="R53" s="37">
        <v>0</v>
      </c>
      <c r="S53" s="37">
        <v>0</v>
      </c>
      <c r="T53" s="37">
        <v>0</v>
      </c>
      <c r="U53" s="37">
        <v>0</v>
      </c>
      <c r="V53" s="37">
        <v>0</v>
      </c>
      <c r="W53" s="41">
        <f t="shared" si="15"/>
        <v>-7085410</v>
      </c>
      <c r="X53" s="37">
        <v>0</v>
      </c>
      <c r="Y53" s="41">
        <f t="shared" si="16"/>
        <v>-7085410</v>
      </c>
    </row>
    <row r="54" spans="1:25" ht="12.75" customHeight="1" x14ac:dyDescent="0.2">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-27620200</v>
      </c>
      <c r="V55" s="37">
        <v>0</v>
      </c>
      <c r="W55" s="41">
        <f t="shared" si="15"/>
        <v>-27620200</v>
      </c>
      <c r="X55" s="37">
        <v>-498413</v>
      </c>
      <c r="Y55" s="41">
        <f t="shared" si="16"/>
        <v>-28118613</v>
      </c>
    </row>
    <row r="56" spans="1:25" ht="12.75" customHeight="1" x14ac:dyDescent="0.2">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433</v>
      </c>
      <c r="B57" s="270"/>
      <c r="C57" s="270"/>
      <c r="D57" s="270"/>
      <c r="E57" s="270"/>
      <c r="F57" s="270"/>
      <c r="G57" s="6">
        <v>49</v>
      </c>
      <c r="H57" s="37">
        <v>0</v>
      </c>
      <c r="I57" s="37">
        <v>0</v>
      </c>
      <c r="J57" s="37">
        <v>20036650</v>
      </c>
      <c r="K57" s="37">
        <v>0</v>
      </c>
      <c r="L57" s="37">
        <v>0</v>
      </c>
      <c r="M57" s="37">
        <v>0</v>
      </c>
      <c r="N57" s="37">
        <v>0</v>
      </c>
      <c r="O57" s="37">
        <v>0</v>
      </c>
      <c r="P57" s="37">
        <v>0</v>
      </c>
      <c r="Q57" s="37">
        <v>0</v>
      </c>
      <c r="R57" s="37">
        <v>0</v>
      </c>
      <c r="S57" s="37">
        <v>0</v>
      </c>
      <c r="T57" s="37">
        <v>0</v>
      </c>
      <c r="U57" s="37">
        <v>407180882</v>
      </c>
      <c r="V57" s="37">
        <v>-444587667</v>
      </c>
      <c r="W57" s="41">
        <f t="shared" si="15"/>
        <v>-17370135</v>
      </c>
      <c r="X57" s="37">
        <v>0</v>
      </c>
      <c r="Y57" s="41">
        <f t="shared" si="16"/>
        <v>-17370135</v>
      </c>
    </row>
    <row r="58" spans="1:25" ht="12.75" customHeight="1" x14ac:dyDescent="0.2">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434</v>
      </c>
      <c r="B59" s="288"/>
      <c r="C59" s="288"/>
      <c r="D59" s="288"/>
      <c r="E59" s="288"/>
      <c r="F59" s="288"/>
      <c r="G59" s="8">
        <v>51</v>
      </c>
      <c r="H59" s="40">
        <f>SUM(H39:H58)</f>
        <v>418656000</v>
      </c>
      <c r="I59" s="40">
        <f t="shared" ref="I59:Y59" si="17">SUM(I39:I58)</f>
        <v>0</v>
      </c>
      <c r="J59" s="40">
        <f t="shared" si="17"/>
        <v>20944222</v>
      </c>
      <c r="K59" s="40">
        <f t="shared" si="17"/>
        <v>7293084</v>
      </c>
      <c r="L59" s="40">
        <f t="shared" si="17"/>
        <v>7293084</v>
      </c>
      <c r="M59" s="40">
        <f t="shared" si="17"/>
        <v>0</v>
      </c>
      <c r="N59" s="40">
        <f t="shared" si="17"/>
        <v>0</v>
      </c>
      <c r="O59" s="40">
        <f t="shared" si="17"/>
        <v>0</v>
      </c>
      <c r="P59" s="40">
        <f t="shared" si="17"/>
        <v>3821210</v>
      </c>
      <c r="Q59" s="40">
        <f t="shared" si="17"/>
        <v>0</v>
      </c>
      <c r="R59" s="40">
        <f t="shared" si="17"/>
        <v>0</v>
      </c>
      <c r="S59" s="40">
        <f t="shared" si="17"/>
        <v>0</v>
      </c>
      <c r="T59" s="40">
        <f t="shared" si="17"/>
        <v>219126058</v>
      </c>
      <c r="U59" s="40">
        <f t="shared" si="17"/>
        <v>332559726</v>
      </c>
      <c r="V59" s="40">
        <f t="shared" si="17"/>
        <v>53540288</v>
      </c>
      <c r="W59" s="40">
        <f t="shared" si="17"/>
        <v>1048647504</v>
      </c>
      <c r="X59" s="40">
        <f t="shared" si="17"/>
        <v>1222495</v>
      </c>
      <c r="Y59" s="40">
        <f t="shared" si="17"/>
        <v>1049869999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435</v>
      </c>
      <c r="B61" s="291"/>
      <c r="C61" s="291"/>
      <c r="D61" s="291"/>
      <c r="E61" s="291"/>
      <c r="F61" s="291"/>
      <c r="G61" s="7">
        <v>52</v>
      </c>
      <c r="H61" s="41">
        <f>SUM(H41:H49)</f>
        <v>0</v>
      </c>
      <c r="I61" s="41">
        <f t="shared" ref="I61:Y61" si="18">SUM(I41:I49)</f>
        <v>0</v>
      </c>
      <c r="J61" s="41">
        <f t="shared" si="18"/>
        <v>0</v>
      </c>
      <c r="K61" s="41">
        <f t="shared" si="18"/>
        <v>2680100</v>
      </c>
      <c r="L61" s="41">
        <f t="shared" si="18"/>
        <v>-4405310</v>
      </c>
      <c r="M61" s="41">
        <f t="shared" si="18"/>
        <v>0</v>
      </c>
      <c r="N61" s="41">
        <f t="shared" si="18"/>
        <v>0</v>
      </c>
      <c r="O61" s="41">
        <f t="shared" si="18"/>
        <v>0</v>
      </c>
      <c r="P61" s="41">
        <f t="shared" si="18"/>
        <v>0</v>
      </c>
      <c r="Q61" s="41">
        <f t="shared" si="18"/>
        <v>0</v>
      </c>
      <c r="R61" s="41">
        <f t="shared" si="18"/>
        <v>0</v>
      </c>
      <c r="S61" s="41">
        <f t="shared" ref="S61:T61" si="19">SUM(S41:S49)</f>
        <v>0</v>
      </c>
      <c r="T61" s="41">
        <f t="shared" si="19"/>
        <v>68782516</v>
      </c>
      <c r="U61" s="41">
        <f t="shared" si="18"/>
        <v>6130520</v>
      </c>
      <c r="V61" s="41">
        <f t="shared" si="18"/>
        <v>0</v>
      </c>
      <c r="W61" s="41">
        <f t="shared" si="18"/>
        <v>81998446</v>
      </c>
      <c r="X61" s="41">
        <f t="shared" si="18"/>
        <v>0</v>
      </c>
      <c r="Y61" s="41">
        <f t="shared" si="18"/>
        <v>81998446</v>
      </c>
    </row>
    <row r="62" spans="1:25" ht="27.75" customHeight="1" x14ac:dyDescent="0.2">
      <c r="A62" s="291" t="s">
        <v>436</v>
      </c>
      <c r="B62" s="291"/>
      <c r="C62" s="291"/>
      <c r="D62" s="291"/>
      <c r="E62" s="291"/>
      <c r="F62" s="291"/>
      <c r="G62" s="7">
        <v>53</v>
      </c>
      <c r="H62" s="41">
        <f>H40+H61</f>
        <v>0</v>
      </c>
      <c r="I62" s="41">
        <f t="shared" ref="I62:Y62" si="20">I40+I61</f>
        <v>0</v>
      </c>
      <c r="J62" s="41">
        <f t="shared" si="20"/>
        <v>0</v>
      </c>
      <c r="K62" s="41">
        <f t="shared" si="20"/>
        <v>2680100</v>
      </c>
      <c r="L62" s="41">
        <f t="shared" si="20"/>
        <v>-4405310</v>
      </c>
      <c r="M62" s="41">
        <f t="shared" si="20"/>
        <v>0</v>
      </c>
      <c r="N62" s="41">
        <f t="shared" si="20"/>
        <v>0</v>
      </c>
      <c r="O62" s="41">
        <f t="shared" si="20"/>
        <v>0</v>
      </c>
      <c r="P62" s="41">
        <f t="shared" si="20"/>
        <v>0</v>
      </c>
      <c r="Q62" s="41">
        <f t="shared" si="20"/>
        <v>0</v>
      </c>
      <c r="R62" s="41">
        <f t="shared" si="20"/>
        <v>0</v>
      </c>
      <c r="S62" s="41">
        <f t="shared" ref="S62:T62" si="21">S40+S61</f>
        <v>0</v>
      </c>
      <c r="T62" s="41">
        <f t="shared" si="21"/>
        <v>68782516</v>
      </c>
      <c r="U62" s="41">
        <f t="shared" si="20"/>
        <v>6130520</v>
      </c>
      <c r="V62" s="41">
        <f t="shared" si="20"/>
        <v>53540288</v>
      </c>
      <c r="W62" s="41">
        <f t="shared" si="20"/>
        <v>135538734</v>
      </c>
      <c r="X62" s="41">
        <f t="shared" si="20"/>
        <v>854750</v>
      </c>
      <c r="Y62" s="41">
        <f t="shared" si="20"/>
        <v>136393484</v>
      </c>
    </row>
    <row r="63" spans="1:25" ht="29.25" customHeight="1" x14ac:dyDescent="0.2">
      <c r="A63" s="292" t="s">
        <v>437</v>
      </c>
      <c r="B63" s="292"/>
      <c r="C63" s="292"/>
      <c r="D63" s="292"/>
      <c r="E63" s="292"/>
      <c r="F63" s="292"/>
      <c r="G63" s="8">
        <v>54</v>
      </c>
      <c r="H63" s="42">
        <f>SUM(H50:H58)</f>
        <v>0</v>
      </c>
      <c r="I63" s="42">
        <f t="shared" ref="I63:Y63" si="22">SUM(I50:I58)</f>
        <v>0</v>
      </c>
      <c r="J63" s="42">
        <f t="shared" si="22"/>
        <v>20036650</v>
      </c>
      <c r="K63" s="42">
        <f t="shared" si="22"/>
        <v>-3542705</v>
      </c>
      <c r="L63" s="42">
        <f t="shared" si="22"/>
        <v>3542705</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379560682</v>
      </c>
      <c r="V63" s="42">
        <f t="shared" si="22"/>
        <v>-444587667</v>
      </c>
      <c r="W63" s="42">
        <f t="shared" si="22"/>
        <v>-52075745</v>
      </c>
      <c r="X63" s="42">
        <f t="shared" si="22"/>
        <v>-498413</v>
      </c>
      <c r="Y63" s="42">
        <f t="shared" si="22"/>
        <v>-52574158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455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2022-07-23T22:01:49Z</cp:lastPrinted>
  <dcterms:created xsi:type="dcterms:W3CDTF">2008-10-17T11:51:54Z</dcterms:created>
  <dcterms:modified xsi:type="dcterms:W3CDTF">2023-02-28T08:56:41Z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