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ptolic\AppData\Local\Microsoft\Windows\INetCache\Content.Outlook\40VP74S0\"/>
    </mc:Choice>
  </mc:AlternateContent>
  <xr:revisionPtr revIDLastSave="0" documentId="13_ncr:1_{5E471422-23D8-45BA-A59C-25A0C3A535F4}" xr6:coauthVersionLast="47" xr6:coauthVersionMax="47" xr10:uidLastSave="{00000000-0000-0000-0000-000000000000}"/>
  <bookViews>
    <workbookView xWindow="0" yWindow="0" windowWidth="29280" windowHeight="1548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8"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<sst xmlns="http://schemas.openxmlformats.org/spreadsheetml/2006/main" count="535" uniqueCount="466">
  <si>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</si>
  <si>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</si>
  <si>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</si>
  <si>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</si>
  <si>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</si>
  <si>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</si>
  <si>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</si>
  <si>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</si>
  <si>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</si>
  <si>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</si>
  <si>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</si>
  <si>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</si>
  <si>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</si>
  <si>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</si>
  <si>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</si>
  <si>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</si>
  <si>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</si>
  <si>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</si>
  <si>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</si>
  <si>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</si>
  <si>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</si>
  <si>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</si>
  <si>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</si>
  <si>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</si>
  <si>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</si>
  <si>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</si>
  <si>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</si>
  <si>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</si>
  <si>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</si>
  <si>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</si>
  <si>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</si>
  <si>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</si>
  <si>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</si>
  <si>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</si>
  <si>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</si>
  <si>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</si>
  <si>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</si>
  <si>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</si>
  <si>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</si>
  <si>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</si>
  <si>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</si>
  <si>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</si>
  <si>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</si>
  <si>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</si>
  <si>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</si>
  <si>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</si>
  <si>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</si>
  <si>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</si>
  <si>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</si>
  <si>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</si>
  <si>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</si>
  <si>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</si>
  <si>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</si>
  <si>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</si>
  <si>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</si>
  <si>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</si>
  <si>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</si>
  <si>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</si>
  <si>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</si>
  <si>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</si>
  <si>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</si>
  <si>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</si>
  <si>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</si>
  <si>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</si>
  <si>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</si>
  <si>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</si>
  <si>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</si>
  <si>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</si>
  <si>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</si>
  <si>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</si>
  <si>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</si>
  <si>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</si>
  <si>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</si>
  <si>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</si>
  <si>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</si>
  <si>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</si>
  <si>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</si>
  <si>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</si>
  <si>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</si>
  <si>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</si>
  <si>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</si>
  <si>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</si>
  <si>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</si>
  <si>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</si>
  <si>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</si>
  <si>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</si>
  <si>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</si>
  <si>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</si>
  <si>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</si>
  <si>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</si>
  <si>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</si>
  <si>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</si>
  <si>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</si>
  <si>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</si>
  <si>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</si>
  <si>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</si>
  <si>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</si>
  <si>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</si>
  <si>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</si>
  <si>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</si>
  <si>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</si>
  <si>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</si>
  <si>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</si>
  <si>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</si>
  <si>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</si>
  <si>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</si>
  <si>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</si>
  <si>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</si>
  <si>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</si>
  <si>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</si>
  <si>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</si>
  <si>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</si>
  <si>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</si>
  <si>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</si>
  <si>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</si>
  <si>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</si>
  <si>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</si>
  <si>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</si>
  <si>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</si>
  <si>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</si>
  <si>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</si>
  <si>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</si>
  <si>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</si>
  <si>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</si>
  <si>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</si>
  <si>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</si>
  <si>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</si>
  <si>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</si>
  <si>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</si>
  <si>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</si>
  <si>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</si>
  <si>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</si>
  <si>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</si>
  <si>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</si>
  <si>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</si>
  <si>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</si>
  <si>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</si>
  <si>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</si>
  <si>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</si>
  <si>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</si>
  <si>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</si>
  <si>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</si>
  <si>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</si>
  <si>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</si>
  <si>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</si>
  <si>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</si>
  <si>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</si>
  <si>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</si>
  <si>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</si>
  <si>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</si>
  <si>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</si>
  <si>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</si>
  <si>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</si>
  <si>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</si>
  <si>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</si>
  <si>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</si>
  <si>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</si>
  <si>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</si>
  <si>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</si>
  <si>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</si>
  <si>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</si>
  <si>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</si>
  <si>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</si>
  <si>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</si>
  <si>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</si>
  <si>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</si>
  <si>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</si>
  <si>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</si>
  <si>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</si>
  <si>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</si>
  <si>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</si>
  <si>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</si>
  <si>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</si>
  <si>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</si>
  <si>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</si>
  <si>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</si>
  <si>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</si>
  <si>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</si>
  <si>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</si>
  <si>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</si>
  <si>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</si>
  <si>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</si>
  <si>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</si>
  <si>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</si>
  <si>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</si>
  <si>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</si>
  <si>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</si>
  <si>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</si>
  <si>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</si>
  <si>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</si>
  <si>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</si>
  <si>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</si>
  <si>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</si>
  <si>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</si>
  <si>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</si>
  <si>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</si>
  <si>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</si>
  <si>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</si>
  <si>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</si>
  <si>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</si>
  <si>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</si>
  <si>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</si>
  <si>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</si>
  <si>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</si>
  <si>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</si>
  <si>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</si>
  <si>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</si>
  <si>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</si>
  <si>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</si>
  <si>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</si>
  <si>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</si>
  <si>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</si>
  <si>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</si>
  <si>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</si>
  <si>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</si>
  <si>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</si>
  <si>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</si>
  <si>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</si>
  <si>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</si>
  <si>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</si>
  <si>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</si>
  <si>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</si>
  <si>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</si>
  <si>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</si>
  <si>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</si>
  <si>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</si>
  <si>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</si>
  <si>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</si>
  <si>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</si>
  <si>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</si>
  <si>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</si>
  <si>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</si>
  <si>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</si>
  <si>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</si>
  <si>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</si>
  <si>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</si>
  <si>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</si>
  <si>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</si>
  <si>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</si>
  <si>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</si>
  <si>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</si>
  <si>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</si>
  <si>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</si>
  <si>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</si>
  <si>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</si>
  <si>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</si>
  <si>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</si>
  <si>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</si>
  <si>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</si>
  <si>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</si>
  <si>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</si>
  <si>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</si>
  <si>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</si>
  <si>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</si>
  <si>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</si>
  <si>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</si>
  <si>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</si>
  <si>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</si>
  <si>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</si>
  <si>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</si>
  <si>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</si>
  <si>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</si>
  <si>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</si>
  <si>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</si>
  <si>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</si>
  <si>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</si>
  <si>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</si>
  <si>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</si>
  <si>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</si>
  <si>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</si>
  <si>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</si>
  <si>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</si>
  <si>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</si>
  <si>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</si>
  <si>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</si>
  <si>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</si>
  <si>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</si>
  <si>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</si>
  <si>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</si>
  <si>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</si>
  <si>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</si>
  <si>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</si>
  <si>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</si>
  <si>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</si>
  <si>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</si>
  <si>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</si>
  <si>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</si>
  <si>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</si>
  <si>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</si>
  <si>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</si>
  <si>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</si>
  <si>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</si>
  <si>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</si>
  <si>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</si>
  <si>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</si>
  <si>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</si>
  <si>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</si>
  <si>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</si>
  <si>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</si>
  <si>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</si>
  <si>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</si>
  <si>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</si>
  <si>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</si>
  <si>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</si>
  <si>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</si>
  <si>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</si>
  <si>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</si>
  <si>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</si>
  <si>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</si>
  <si>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</si>
  <si>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</si>
  <si>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</si>
  <si>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</si>
  <si>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</si>
  <si>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</si>
  <si>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</si>
  <si>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</si>
  <si>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</si>
  <si>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</si>
  <si>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</si>
  <si>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</si>
  <si>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</si>
  <si>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</si>
  <si>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</si>
  <si>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</si>
  <si>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</si>
  <si>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</si>
  <si>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</si>
  <si>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</si>
  <si>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</si>
  <si>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</si>
  <si>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</si>
  <si>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</si>
  <si>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</si>
  <si>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</si>
  <si>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</si>
  <si>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</si>
  <si>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</si>
  <si>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</si>
  <si>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</si>
  <si>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</si>
  <si>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</si>
  <si>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</si>
  <si>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</si>
  <si>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</si>
  <si>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</si>
  <si>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</si>
  <si>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</si>
  <si>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</si>
  <si>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</si>
  <si>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</si>
  <si>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</si>
  <si>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</si>
  <si>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</si>
  <si>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</si>
  <si>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</si>
  <si>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</si>
  <si>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</si>
  <si>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</si>
  <si>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</si>
  <si>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</si>
  <si>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</si>
  <si>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</si>
  <si>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</si>
  <si>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</si>
  <si>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</si>
  <si>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</si>
  <si>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</si>
  <si>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</si>
  <si>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</si>
  <si>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</si>
  <si>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</si>
  <si>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</si>
  <si>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</si>
  <si>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</si>
  <si>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</si>
  <si>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</si>
  <si>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</si>
  <si>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</si>
  <si>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</si>
  <si>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</si>
  <si>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</si>
  <si>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</si>
  <si>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</si>
  <si>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</si>
  <si>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</si>
  <si>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</si>
  <si>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</si>
  <si>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</si>
  <si>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</si>
  <si>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</si>
  <si>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</si>
  <si>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</si>
  <si>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</si>
  <si>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</si>
  <si>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</si>
  <si>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</si>
  <si>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</si>
  <si>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</si>
  <si>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</si>
  <si>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</si>
  <si>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</si>
  <si>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</si>
  <si>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</si>
  <si>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</si>
  <si>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</si>
  <si>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</si>
  <si>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</si>
  <si>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</si>
  <si>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</si>
  <si>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</si>
  <si>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</si>
  <si>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</si>
  <si>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</si>
  <si>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</si>
  <si>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</si>
  <si>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</si>
  <si>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</si>
  <si>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</si>
  <si>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</si>
  <si>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</si>
  <si>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</si>
  <si>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</si>
  <si>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</si>
  <si>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</si>
  <si>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</si>
  <si>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</si>
  <si>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</si>
  <si>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</si>
  <si>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</si>
  <si>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</si>
  <si>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</si>
  <si>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</si>
  <si>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</si>
  <si>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</si>
  <si>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</si>
  <si>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</si>
  <si>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</si>
  <si>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</si>
  <si>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</si>
  <si>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</si>
  <si>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</si>
  <si>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</si>
  <si>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</si>
  <si>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</si>
  <si>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</si>
  <si>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</si>
  <si>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</si>
  <si>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01.01.2023.</t>
  </si>
  <si>
    <t>31.03.2023.</t>
  </si>
  <si>
    <t>03302466</t>
  </si>
  <si>
    <t>HR</t>
  </si>
  <si>
    <t>060003058</t>
  </si>
  <si>
    <t xml:space="preserve">61063868086 </t>
  </si>
  <si>
    <t>1187</t>
  </si>
  <si>
    <t>ATLANTSKA PLOVIDBA d.d.</t>
  </si>
  <si>
    <t>Dr. Ante Starčevića 24</t>
  </si>
  <si>
    <t>Dubrovnik</t>
  </si>
  <si>
    <t>atlant@atlant.hr</t>
  </si>
  <si>
    <t>www.atlant.hr</t>
  </si>
  <si>
    <t>Vicenco Jerković</t>
  </si>
  <si>
    <t>020 358 230</t>
  </si>
  <si>
    <t>vicenco.jerkovic@atlant.hr</t>
  </si>
  <si>
    <t>u razdoblju 01.01.2023 do 31.03.2023</t>
  </si>
  <si>
    <t>Obveznik: ATLANTSKA PLOVIDBA d.d.</t>
  </si>
  <si>
    <t>stanje na dan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</si>
</sst>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56" sqref="C56:J5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t="s">
        <v>448</v>
      </c>
      <c r="F4" s="139"/>
      <c r="G4" s="99" t="s">
        <v>0</v>
      </c>
      <c r="H4" s="138" t="s">
        <v>449</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450</v>
      </c>
      <c r="D11" s="146"/>
      <c r="E11" s="108"/>
      <c r="F11" s="154" t="s">
        <v>331</v>
      </c>
      <c r="G11" s="144"/>
      <c r="H11" s="155" t="s">
        <v>451</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452</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453</v>
      </c>
      <c r="D15" s="146"/>
      <c r="E15" s="163"/>
      <c r="F15" s="164"/>
      <c r="G15" s="109" t="s">
        <v>332</v>
      </c>
      <c r="H15" s="155"/>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454</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20000</v>
      </c>
      <c r="D21" s="156"/>
      <c r="E21" s="149"/>
      <c r="F21" s="149"/>
      <c r="G21" s="160" t="s">
        <v>457</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456</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459</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39</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335</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460</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461</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462</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25" sqref="H12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465</v>
      </c>
      <c r="B2" s="196"/>
      <c r="C2" s="196"/>
      <c r="D2" s="196"/>
      <c r="E2" s="196"/>
      <c r="F2" s="196"/>
      <c r="G2" s="196"/>
      <c r="H2" s="196"/>
      <c r="I2" s="196"/>
    </row>
    <row r="3" spans="1:9" x14ac:dyDescent="0.2">
      <c r="A3" s="197" t="s">
        <v>447</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106208765</v>
      </c>
      <c r="I9" s="82">
        <f>I10+I17+I27+I38+I43</f>
        <v>108352099</v>
      </c>
    </row>
    <row r="10" spans="1:9" ht="12.75" customHeight="1" x14ac:dyDescent="0.2">
      <c r="A10" s="191" t="s">
        <v>5</v>
      </c>
      <c r="B10" s="191"/>
      <c r="C10" s="191"/>
      <c r="D10" s="191"/>
      <c r="E10" s="191"/>
      <c r="F10" s="191"/>
      <c r="G10" s="12">
        <v>3</v>
      </c>
      <c r="H10" s="82">
        <f>H11+H12+H13+H14+H15+H16</f>
        <v>0</v>
      </c>
      <c r="I10" s="82">
        <f>I11+I12+I13+I14+I15+I16</f>
        <v>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10418040</v>
      </c>
      <c r="I17" s="82">
        <f>I18+I19+I20+I21+I22+I23+I24+I25+I26</f>
        <v>13114875</v>
      </c>
    </row>
    <row r="18" spans="1:9" ht="12.75" customHeight="1" x14ac:dyDescent="0.2">
      <c r="A18" s="190" t="s">
        <v>13</v>
      </c>
      <c r="B18" s="190"/>
      <c r="C18" s="190"/>
      <c r="D18" s="190"/>
      <c r="E18" s="190"/>
      <c r="F18" s="190"/>
      <c r="G18" s="11">
        <v>11</v>
      </c>
      <c r="H18" s="18">
        <v>709603</v>
      </c>
      <c r="I18" s="18">
        <v>709603</v>
      </c>
    </row>
    <row r="19" spans="1:9" ht="12.75" customHeight="1" x14ac:dyDescent="0.2">
      <c r="A19" s="190" t="s">
        <v>14</v>
      </c>
      <c r="B19" s="190"/>
      <c r="C19" s="190"/>
      <c r="D19" s="190"/>
      <c r="E19" s="190"/>
      <c r="F19" s="190"/>
      <c r="G19" s="11">
        <v>12</v>
      </c>
      <c r="H19" s="18">
        <v>4158907</v>
      </c>
      <c r="I19" s="18">
        <v>4125862</v>
      </c>
    </row>
    <row r="20" spans="1:9" ht="12.75" customHeight="1" x14ac:dyDescent="0.2">
      <c r="A20" s="190" t="s">
        <v>15</v>
      </c>
      <c r="B20" s="190"/>
      <c r="C20" s="190"/>
      <c r="D20" s="190"/>
      <c r="E20" s="190"/>
      <c r="F20" s="190"/>
      <c r="G20" s="11">
        <v>13</v>
      </c>
      <c r="H20" s="18">
        <v>129827</v>
      </c>
      <c r="I20" s="18">
        <v>118406</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174518</v>
      </c>
    </row>
    <row r="24" spans="1:9" ht="12.75" customHeight="1" x14ac:dyDescent="0.2">
      <c r="A24" s="190" t="s">
        <v>19</v>
      </c>
      <c r="B24" s="190"/>
      <c r="C24" s="190"/>
      <c r="D24" s="190"/>
      <c r="E24" s="190"/>
      <c r="F24" s="190"/>
      <c r="G24" s="11">
        <v>17</v>
      </c>
      <c r="H24" s="18">
        <v>29727</v>
      </c>
      <c r="I24" s="18">
        <v>2630238</v>
      </c>
    </row>
    <row r="25" spans="1:9" ht="12.75" customHeight="1" x14ac:dyDescent="0.2">
      <c r="A25" s="190" t="s">
        <v>20</v>
      </c>
      <c r="B25" s="190"/>
      <c r="C25" s="190"/>
      <c r="D25" s="190"/>
      <c r="E25" s="190"/>
      <c r="F25" s="190"/>
      <c r="G25" s="11">
        <v>18</v>
      </c>
      <c r="H25" s="18">
        <v>25043</v>
      </c>
      <c r="I25" s="18">
        <v>25043</v>
      </c>
    </row>
    <row r="26" spans="1:9" ht="12.75" customHeight="1" x14ac:dyDescent="0.2">
      <c r="A26" s="190" t="s">
        <v>21</v>
      </c>
      <c r="B26" s="190"/>
      <c r="C26" s="190"/>
      <c r="D26" s="190"/>
      <c r="E26" s="190"/>
      <c r="F26" s="190"/>
      <c r="G26" s="11">
        <v>19</v>
      </c>
      <c r="H26" s="18">
        <v>5364933</v>
      </c>
      <c r="I26" s="18">
        <v>5331205</v>
      </c>
    </row>
    <row r="27" spans="1:9" ht="12.75" customHeight="1" x14ac:dyDescent="0.2">
      <c r="A27" s="191" t="s">
        <v>22</v>
      </c>
      <c r="B27" s="191"/>
      <c r="C27" s="191"/>
      <c r="D27" s="191"/>
      <c r="E27" s="191"/>
      <c r="F27" s="191"/>
      <c r="G27" s="12">
        <v>20</v>
      </c>
      <c r="H27" s="82">
        <f>SUM(H28:H37)</f>
        <v>95790725</v>
      </c>
      <c r="I27" s="82">
        <f>SUM(I28:I37)</f>
        <v>95237224</v>
      </c>
    </row>
    <row r="28" spans="1:9" ht="12.75" customHeight="1" x14ac:dyDescent="0.2">
      <c r="A28" s="190" t="s">
        <v>23</v>
      </c>
      <c r="B28" s="190"/>
      <c r="C28" s="190"/>
      <c r="D28" s="190"/>
      <c r="E28" s="190"/>
      <c r="F28" s="190"/>
      <c r="G28" s="11">
        <v>21</v>
      </c>
      <c r="H28" s="18">
        <v>95696757</v>
      </c>
      <c r="I28" s="18">
        <v>95143256</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93968</v>
      </c>
      <c r="I31" s="18">
        <v>93968</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71261597</v>
      </c>
      <c r="I44" s="82">
        <f>I45+I53+I60+I70</f>
        <v>64721241</v>
      </c>
    </row>
    <row r="45" spans="1:9" ht="12.75" customHeight="1" x14ac:dyDescent="0.2">
      <c r="A45" s="191" t="s">
        <v>39</v>
      </c>
      <c r="B45" s="191"/>
      <c r="C45" s="191"/>
      <c r="D45" s="191"/>
      <c r="E45" s="191"/>
      <c r="F45" s="191"/>
      <c r="G45" s="12">
        <v>38</v>
      </c>
      <c r="H45" s="82">
        <f>SUM(H46:H52)</f>
        <v>4048357</v>
      </c>
      <c r="I45" s="82">
        <f>SUM(I46:I52)</f>
        <v>3758252</v>
      </c>
    </row>
    <row r="46" spans="1:9" ht="12.75" customHeight="1" x14ac:dyDescent="0.2">
      <c r="A46" s="190" t="s">
        <v>40</v>
      </c>
      <c r="B46" s="190"/>
      <c r="C46" s="190"/>
      <c r="D46" s="190"/>
      <c r="E46" s="190"/>
      <c r="F46" s="190"/>
      <c r="G46" s="11">
        <v>39</v>
      </c>
      <c r="H46" s="18">
        <v>1987279</v>
      </c>
      <c r="I46" s="18">
        <v>1687425</v>
      </c>
    </row>
    <row r="47" spans="1:9" ht="12.75" customHeight="1" x14ac:dyDescent="0.2">
      <c r="A47" s="190" t="s">
        <v>41</v>
      </c>
      <c r="B47" s="190"/>
      <c r="C47" s="190"/>
      <c r="D47" s="190"/>
      <c r="E47" s="190"/>
      <c r="F47" s="190"/>
      <c r="G47" s="11">
        <v>40</v>
      </c>
      <c r="H47" s="18">
        <v>2061078</v>
      </c>
      <c r="I47" s="18">
        <v>2070827</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49373260</v>
      </c>
      <c r="I53" s="82">
        <f>SUM(I54:I59)</f>
        <v>47764100</v>
      </c>
    </row>
    <row r="54" spans="1:9" ht="12.75" customHeight="1" x14ac:dyDescent="0.2">
      <c r="A54" s="190" t="s">
        <v>48</v>
      </c>
      <c r="B54" s="190"/>
      <c r="C54" s="190"/>
      <c r="D54" s="190"/>
      <c r="E54" s="190"/>
      <c r="F54" s="190"/>
      <c r="G54" s="11">
        <v>47</v>
      </c>
      <c r="H54" s="18">
        <v>47680941</v>
      </c>
      <c r="I54" s="18">
        <v>46628312</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497879</v>
      </c>
      <c r="I56" s="18">
        <v>493375</v>
      </c>
    </row>
    <row r="57" spans="1:9" ht="12.75" customHeight="1" x14ac:dyDescent="0.2">
      <c r="A57" s="190" t="s">
        <v>51</v>
      </c>
      <c r="B57" s="190"/>
      <c r="C57" s="190"/>
      <c r="D57" s="190"/>
      <c r="E57" s="190"/>
      <c r="F57" s="190"/>
      <c r="G57" s="11">
        <v>50</v>
      </c>
      <c r="H57" s="18">
        <v>8109</v>
      </c>
      <c r="I57" s="18">
        <v>10040</v>
      </c>
    </row>
    <row r="58" spans="1:9" ht="12.75" customHeight="1" x14ac:dyDescent="0.2">
      <c r="A58" s="190" t="s">
        <v>52</v>
      </c>
      <c r="B58" s="190"/>
      <c r="C58" s="190"/>
      <c r="D58" s="190"/>
      <c r="E58" s="190"/>
      <c r="F58" s="190"/>
      <c r="G58" s="11">
        <v>51</v>
      </c>
      <c r="H58" s="18">
        <v>30890</v>
      </c>
      <c r="I58" s="18">
        <v>0</v>
      </c>
    </row>
    <row r="59" spans="1:9" ht="12.75" customHeight="1" x14ac:dyDescent="0.2">
      <c r="A59" s="190" t="s">
        <v>53</v>
      </c>
      <c r="B59" s="190"/>
      <c r="C59" s="190"/>
      <c r="D59" s="190"/>
      <c r="E59" s="190"/>
      <c r="F59" s="190"/>
      <c r="G59" s="11">
        <v>52</v>
      </c>
      <c r="H59" s="18">
        <v>1155441</v>
      </c>
      <c r="I59" s="18">
        <v>632373</v>
      </c>
    </row>
    <row r="60" spans="1:9" ht="12.75" customHeight="1" x14ac:dyDescent="0.2">
      <c r="A60" s="191" t="s">
        <v>54</v>
      </c>
      <c r="B60" s="191"/>
      <c r="C60" s="191"/>
      <c r="D60" s="191"/>
      <c r="E60" s="191"/>
      <c r="F60" s="191"/>
      <c r="G60" s="12">
        <v>53</v>
      </c>
      <c r="H60" s="82">
        <f>SUM(H61:H69)</f>
        <v>318568</v>
      </c>
      <c r="I60" s="82">
        <f>SUM(I61:I69)</f>
        <v>314568</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318568</v>
      </c>
      <c r="I68" s="18">
        <v>314568</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17521412</v>
      </c>
      <c r="I70" s="18">
        <v>12884321</v>
      </c>
    </row>
    <row r="71" spans="1:9" ht="12.75" customHeight="1" x14ac:dyDescent="0.2">
      <c r="A71" s="206" t="s">
        <v>58</v>
      </c>
      <c r="B71" s="206"/>
      <c r="C71" s="206"/>
      <c r="D71" s="206"/>
      <c r="E71" s="206"/>
      <c r="F71" s="206"/>
      <c r="G71" s="11">
        <v>64</v>
      </c>
      <c r="H71" s="18">
        <v>0</v>
      </c>
      <c r="I71" s="18">
        <v>0</v>
      </c>
    </row>
    <row r="72" spans="1:9" ht="12.75" customHeight="1" x14ac:dyDescent="0.2">
      <c r="A72" s="192" t="s">
        <v>304</v>
      </c>
      <c r="B72" s="192"/>
      <c r="C72" s="192"/>
      <c r="D72" s="192"/>
      <c r="E72" s="192"/>
      <c r="F72" s="192"/>
      <c r="G72" s="12">
        <v>65</v>
      </c>
      <c r="H72" s="82">
        <f>H8+H9+H44+H71</f>
        <v>177470362</v>
      </c>
      <c r="I72" s="82">
        <f>I8+I9+I44+I71</f>
        <v>173073340</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135622238</v>
      </c>
      <c r="I75" s="83">
        <f>I76+I77+I78+I84+I85+I91+I94+I97</f>
        <v>135892271</v>
      </c>
    </row>
    <row r="76" spans="1:9" ht="12.75" customHeight="1" x14ac:dyDescent="0.2">
      <c r="A76" s="190" t="s">
        <v>61</v>
      </c>
      <c r="B76" s="190"/>
      <c r="C76" s="190"/>
      <c r="D76" s="190"/>
      <c r="E76" s="190"/>
      <c r="F76" s="190"/>
      <c r="G76" s="11">
        <v>68</v>
      </c>
      <c r="H76" s="18">
        <v>55565200</v>
      </c>
      <c r="I76" s="18">
        <v>55565200</v>
      </c>
    </row>
    <row r="77" spans="1:9" ht="12.75" customHeight="1" x14ac:dyDescent="0.2">
      <c r="A77" s="190" t="s">
        <v>62</v>
      </c>
      <c r="B77" s="190"/>
      <c r="C77" s="190"/>
      <c r="D77" s="190"/>
      <c r="E77" s="190"/>
      <c r="F77" s="190"/>
      <c r="G77" s="11">
        <v>69</v>
      </c>
      <c r="H77" s="18">
        <v>0</v>
      </c>
      <c r="I77" s="18">
        <v>0</v>
      </c>
    </row>
    <row r="78" spans="1:9" ht="12.75" customHeight="1" x14ac:dyDescent="0.2">
      <c r="A78" s="191" t="s">
        <v>63</v>
      </c>
      <c r="B78" s="191"/>
      <c r="C78" s="191"/>
      <c r="D78" s="191"/>
      <c r="E78" s="191"/>
      <c r="F78" s="191"/>
      <c r="G78" s="12">
        <v>70</v>
      </c>
      <c r="H78" s="83">
        <f>SUM(H79:H83)</f>
        <v>2778260</v>
      </c>
      <c r="I78" s="83">
        <f>SUM(I79:I83)</f>
        <v>2778260</v>
      </c>
    </row>
    <row r="79" spans="1:9" ht="12.75" customHeight="1" x14ac:dyDescent="0.2">
      <c r="A79" s="190" t="s">
        <v>64</v>
      </c>
      <c r="B79" s="190"/>
      <c r="C79" s="190"/>
      <c r="D79" s="190"/>
      <c r="E79" s="190"/>
      <c r="F79" s="190"/>
      <c r="G79" s="11">
        <v>71</v>
      </c>
      <c r="H79" s="18">
        <v>2778260</v>
      </c>
      <c r="I79" s="18">
        <v>2778260</v>
      </c>
    </row>
    <row r="80" spans="1:9" ht="12.75" customHeight="1" x14ac:dyDescent="0.2">
      <c r="A80" s="190" t="s">
        <v>65</v>
      </c>
      <c r="B80" s="190"/>
      <c r="C80" s="190"/>
      <c r="D80" s="190"/>
      <c r="E80" s="190"/>
      <c r="F80" s="190"/>
      <c r="G80" s="11">
        <v>72</v>
      </c>
      <c r="H80" s="18">
        <v>967955</v>
      </c>
      <c r="I80" s="18">
        <v>967955</v>
      </c>
    </row>
    <row r="81" spans="1:9" ht="12.75" customHeight="1" x14ac:dyDescent="0.2">
      <c r="A81" s="190" t="s">
        <v>66</v>
      </c>
      <c r="B81" s="190"/>
      <c r="C81" s="190"/>
      <c r="D81" s="190"/>
      <c r="E81" s="190"/>
      <c r="F81" s="190"/>
      <c r="G81" s="11">
        <v>73</v>
      </c>
      <c r="H81" s="18">
        <v>-967955</v>
      </c>
      <c r="I81" s="18">
        <v>-967955</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f>H86+H87+H88+H89+H90</f>
        <v>507162</v>
      </c>
      <c r="I85" s="82">
        <f>I86+I87+I88+I89+I90</f>
        <v>507162</v>
      </c>
    </row>
    <row r="86" spans="1:9" ht="25.5" customHeight="1" x14ac:dyDescent="0.2">
      <c r="A86" s="190" t="s">
        <v>445</v>
      </c>
      <c r="B86" s="190"/>
      <c r="C86" s="190"/>
      <c r="D86" s="190"/>
      <c r="E86" s="190"/>
      <c r="F86" s="190"/>
      <c r="G86" s="11">
        <v>78</v>
      </c>
      <c r="H86" s="18">
        <v>507162</v>
      </c>
      <c r="I86" s="18">
        <v>507162</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73770943</v>
      </c>
      <c r="I91" s="82">
        <f>I92-I93</f>
        <v>76771616</v>
      </c>
    </row>
    <row r="92" spans="1:9" ht="12.75" customHeight="1" x14ac:dyDescent="0.2">
      <c r="A92" s="190" t="s">
        <v>72</v>
      </c>
      <c r="B92" s="190"/>
      <c r="C92" s="190"/>
      <c r="D92" s="190"/>
      <c r="E92" s="190"/>
      <c r="F92" s="190"/>
      <c r="G92" s="11">
        <v>84</v>
      </c>
      <c r="H92" s="18">
        <v>73770943</v>
      </c>
      <c r="I92" s="18">
        <v>76771616</v>
      </c>
    </row>
    <row r="93" spans="1:9" ht="12.75" customHeight="1" x14ac:dyDescent="0.2">
      <c r="A93" s="190" t="s">
        <v>73</v>
      </c>
      <c r="B93" s="190"/>
      <c r="C93" s="190"/>
      <c r="D93" s="190"/>
      <c r="E93" s="190"/>
      <c r="F93" s="190"/>
      <c r="G93" s="11">
        <v>85</v>
      </c>
      <c r="H93" s="18">
        <v>0</v>
      </c>
      <c r="I93" s="18">
        <v>0</v>
      </c>
    </row>
    <row r="94" spans="1:9" ht="12.75" customHeight="1" x14ac:dyDescent="0.2">
      <c r="A94" s="191" t="s">
        <v>351</v>
      </c>
      <c r="B94" s="191"/>
      <c r="C94" s="191"/>
      <c r="D94" s="191"/>
      <c r="E94" s="191"/>
      <c r="F94" s="191"/>
      <c r="G94" s="12">
        <v>86</v>
      </c>
      <c r="H94" s="82">
        <f>H95-H96</f>
        <v>3000673</v>
      </c>
      <c r="I94" s="82">
        <f>I95-I96</f>
        <v>270033</v>
      </c>
    </row>
    <row r="95" spans="1:9" ht="12.75" customHeight="1" x14ac:dyDescent="0.2">
      <c r="A95" s="190" t="s">
        <v>74</v>
      </c>
      <c r="B95" s="190"/>
      <c r="C95" s="190"/>
      <c r="D95" s="190"/>
      <c r="E95" s="190"/>
      <c r="F95" s="190"/>
      <c r="G95" s="11">
        <v>87</v>
      </c>
      <c r="H95" s="18">
        <v>3000673</v>
      </c>
      <c r="I95" s="18">
        <v>270033</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197605</v>
      </c>
      <c r="I98" s="82">
        <f>SUM(I99:I104)</f>
        <v>197605</v>
      </c>
    </row>
    <row r="99" spans="1:9" ht="12.75" customHeight="1" x14ac:dyDescent="0.2">
      <c r="A99" s="190" t="s">
        <v>77</v>
      </c>
      <c r="B99" s="190"/>
      <c r="C99" s="190"/>
      <c r="D99" s="190"/>
      <c r="E99" s="190"/>
      <c r="F99" s="190"/>
      <c r="G99" s="11">
        <v>91</v>
      </c>
      <c r="H99" s="18">
        <v>197605</v>
      </c>
      <c r="I99" s="18">
        <v>197605</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4105221</v>
      </c>
      <c r="I105" s="82">
        <f>SUM(I106:I116)</f>
        <v>4105221</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63325</v>
      </c>
      <c r="I110" s="18">
        <v>63325</v>
      </c>
    </row>
    <row r="111" spans="1:9" ht="12.75" customHeight="1" x14ac:dyDescent="0.2">
      <c r="A111" s="190" t="s">
        <v>88</v>
      </c>
      <c r="B111" s="190"/>
      <c r="C111" s="190"/>
      <c r="D111" s="190"/>
      <c r="E111" s="190"/>
      <c r="F111" s="190"/>
      <c r="G111" s="11">
        <v>103</v>
      </c>
      <c r="H111" s="18">
        <v>4041896</v>
      </c>
      <c r="I111" s="18">
        <v>4041896</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37105590</v>
      </c>
      <c r="I117" s="82">
        <f>SUM(I118:I131)</f>
        <v>32878243</v>
      </c>
    </row>
    <row r="118" spans="1:9" ht="12.75" customHeight="1" x14ac:dyDescent="0.2">
      <c r="A118" s="190" t="s">
        <v>83</v>
      </c>
      <c r="B118" s="190"/>
      <c r="C118" s="190"/>
      <c r="D118" s="190"/>
      <c r="E118" s="190"/>
      <c r="F118" s="190"/>
      <c r="G118" s="11">
        <v>110</v>
      </c>
      <c r="H118" s="18">
        <v>27872440</v>
      </c>
      <c r="I118" s="18">
        <v>24655671</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1991800</v>
      </c>
      <c r="I123" s="18">
        <v>1493850</v>
      </c>
    </row>
    <row r="124" spans="1:9" ht="12.75" customHeight="1" x14ac:dyDescent="0.2">
      <c r="A124" s="190" t="s">
        <v>89</v>
      </c>
      <c r="B124" s="190"/>
      <c r="C124" s="190"/>
      <c r="D124" s="190"/>
      <c r="E124" s="190"/>
      <c r="F124" s="190"/>
      <c r="G124" s="11">
        <v>116</v>
      </c>
      <c r="H124" s="18">
        <v>21845</v>
      </c>
      <c r="I124" s="18">
        <v>21844</v>
      </c>
    </row>
    <row r="125" spans="1:9" ht="12.75" customHeight="1" x14ac:dyDescent="0.2">
      <c r="A125" s="190" t="s">
        <v>90</v>
      </c>
      <c r="B125" s="190"/>
      <c r="C125" s="190"/>
      <c r="D125" s="190"/>
      <c r="E125" s="190"/>
      <c r="F125" s="190"/>
      <c r="G125" s="11">
        <v>117</v>
      </c>
      <c r="H125" s="18">
        <v>4867079</v>
      </c>
      <c r="I125" s="18">
        <v>4800253</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113486</v>
      </c>
      <c r="I127" s="18">
        <v>130534</v>
      </c>
    </row>
    <row r="128" spans="1:9" x14ac:dyDescent="0.2">
      <c r="A128" s="190" t="s">
        <v>95</v>
      </c>
      <c r="B128" s="190"/>
      <c r="C128" s="190"/>
      <c r="D128" s="190"/>
      <c r="E128" s="190"/>
      <c r="F128" s="190"/>
      <c r="G128" s="11">
        <v>120</v>
      </c>
      <c r="H128" s="18">
        <v>86075</v>
      </c>
      <c r="I128" s="18">
        <v>0</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135922</v>
      </c>
      <c r="I130" s="18">
        <v>135922</v>
      </c>
    </row>
    <row r="131" spans="1:9" x14ac:dyDescent="0.2">
      <c r="A131" s="190" t="s">
        <v>98</v>
      </c>
      <c r="B131" s="190"/>
      <c r="C131" s="190"/>
      <c r="D131" s="190"/>
      <c r="E131" s="190"/>
      <c r="F131" s="190"/>
      <c r="G131" s="11">
        <v>123</v>
      </c>
      <c r="H131" s="18">
        <v>2016943</v>
      </c>
      <c r="I131" s="18">
        <v>1640169</v>
      </c>
    </row>
    <row r="132" spans="1:9" ht="22.15" customHeight="1" x14ac:dyDescent="0.2">
      <c r="A132" s="206" t="s">
        <v>99</v>
      </c>
      <c r="B132" s="206"/>
      <c r="C132" s="206"/>
      <c r="D132" s="206"/>
      <c r="E132" s="206"/>
      <c r="F132" s="206"/>
      <c r="G132" s="11">
        <v>124</v>
      </c>
      <c r="H132" s="18">
        <v>439708</v>
      </c>
      <c r="I132" s="18">
        <v>0</v>
      </c>
    </row>
    <row r="133" spans="1:9" ht="12.75" customHeight="1" x14ac:dyDescent="0.2">
      <c r="A133" s="192" t="s">
        <v>356</v>
      </c>
      <c r="B133" s="192"/>
      <c r="C133" s="192"/>
      <c r="D133" s="192"/>
      <c r="E133" s="192"/>
      <c r="F133" s="192"/>
      <c r="G133" s="12">
        <v>125</v>
      </c>
      <c r="H133" s="82">
        <f>H75+H98+H105+H117+H132</f>
        <v>177470362</v>
      </c>
      <c r="I133" s="82">
        <f>I75+I98+I105+I117+I132</f>
        <v>173073340</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56" sqref="H5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463</v>
      </c>
      <c r="B2" s="213"/>
      <c r="C2" s="213"/>
      <c r="D2" s="213"/>
      <c r="E2" s="213"/>
      <c r="F2" s="213"/>
      <c r="G2" s="213"/>
      <c r="H2" s="213"/>
      <c r="I2" s="213"/>
    </row>
    <row r="3" spans="1:11" x14ac:dyDescent="0.2">
      <c r="A3" s="214" t="s">
        <v>447</v>
      </c>
      <c r="B3" s="215"/>
      <c r="C3" s="215"/>
      <c r="D3" s="215"/>
      <c r="E3" s="215"/>
      <c r="F3" s="215"/>
      <c r="G3" s="215"/>
      <c r="H3" s="215"/>
      <c r="I3" s="215"/>
      <c r="J3" s="216"/>
      <c r="K3" s="216"/>
    </row>
    <row r="4" spans="1:11" x14ac:dyDescent="0.2">
      <c r="A4" s="217" t="s">
        <v>464</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19867511</v>
      </c>
      <c r="I8" s="48">
        <f>SUM(I9:I13)</f>
        <v>19867511</v>
      </c>
      <c r="J8" s="48">
        <f>SUM(J9:J13)</f>
        <v>11373404</v>
      </c>
      <c r="K8" s="48">
        <f>SUM(K9:K13)</f>
        <v>11373404</v>
      </c>
    </row>
    <row r="9" spans="1:11" ht="12.75" customHeight="1" x14ac:dyDescent="0.2">
      <c r="A9" s="190" t="s">
        <v>115</v>
      </c>
      <c r="B9" s="190"/>
      <c r="C9" s="190"/>
      <c r="D9" s="190"/>
      <c r="E9" s="190"/>
      <c r="F9" s="190"/>
      <c r="G9" s="11">
        <v>2</v>
      </c>
      <c r="H9" s="49">
        <v>19280</v>
      </c>
      <c r="I9" s="49">
        <v>19280</v>
      </c>
      <c r="J9" s="49">
        <v>34084</v>
      </c>
      <c r="K9" s="49">
        <v>34084</v>
      </c>
    </row>
    <row r="10" spans="1:11" ht="12.75" customHeight="1" x14ac:dyDescent="0.2">
      <c r="A10" s="190" t="s">
        <v>116</v>
      </c>
      <c r="B10" s="190"/>
      <c r="C10" s="190"/>
      <c r="D10" s="190"/>
      <c r="E10" s="190"/>
      <c r="F10" s="190"/>
      <c r="G10" s="11">
        <v>3</v>
      </c>
      <c r="H10" s="49">
        <v>19686688</v>
      </c>
      <c r="I10" s="49">
        <v>19686688</v>
      </c>
      <c r="J10" s="49">
        <v>10044672</v>
      </c>
      <c r="K10" s="49">
        <v>10044672</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161543</v>
      </c>
      <c r="I13" s="49">
        <v>161543</v>
      </c>
      <c r="J13" s="49">
        <v>1294648</v>
      </c>
      <c r="K13" s="49">
        <v>1294648</v>
      </c>
    </row>
    <row r="14" spans="1:11" ht="12.75" customHeight="1" x14ac:dyDescent="0.2">
      <c r="A14" s="224" t="s">
        <v>358</v>
      </c>
      <c r="B14" s="224"/>
      <c r="C14" s="224"/>
      <c r="D14" s="224"/>
      <c r="E14" s="224"/>
      <c r="F14" s="224"/>
      <c r="G14" s="12">
        <v>7</v>
      </c>
      <c r="H14" s="48">
        <f>H15+H16+H20+H24+H25+H26+H29+H36</f>
        <v>10972034</v>
      </c>
      <c r="I14" s="48">
        <f>I15+I16+I20+I24+I25+I26+I29+I36</f>
        <v>10972034</v>
      </c>
      <c r="J14" s="48">
        <f>J15+J16+J20+J24+J25+J26+J29+J36</f>
        <v>11381385</v>
      </c>
      <c r="K14" s="48">
        <f>K15+K16+K20+K24+K25+K26+K29+K36</f>
        <v>11381385</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9261925</v>
      </c>
      <c r="I16" s="48">
        <f>SUM(I17:I19)</f>
        <v>9261925</v>
      </c>
      <c r="J16" s="48">
        <f>SUM(J17:J19)</f>
        <v>9396171</v>
      </c>
      <c r="K16" s="48">
        <f>SUM(K17:K19)</f>
        <v>9396171</v>
      </c>
    </row>
    <row r="17" spans="1:11" ht="12.75" customHeight="1" x14ac:dyDescent="0.2">
      <c r="A17" s="225" t="s">
        <v>120</v>
      </c>
      <c r="B17" s="225"/>
      <c r="C17" s="225"/>
      <c r="D17" s="225"/>
      <c r="E17" s="225"/>
      <c r="F17" s="225"/>
      <c r="G17" s="11">
        <v>10</v>
      </c>
      <c r="H17" s="49">
        <v>1411765</v>
      </c>
      <c r="I17" s="49">
        <v>1411765</v>
      </c>
      <c r="J17" s="49">
        <v>1550353</v>
      </c>
      <c r="K17" s="49">
        <v>1550353</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7850160</v>
      </c>
      <c r="I19" s="49">
        <v>7850160</v>
      </c>
      <c r="J19" s="49">
        <v>7845818</v>
      </c>
      <c r="K19" s="49">
        <v>7845818</v>
      </c>
    </row>
    <row r="20" spans="1:11" ht="12.75" customHeight="1" x14ac:dyDescent="0.2">
      <c r="A20" s="191" t="s">
        <v>439</v>
      </c>
      <c r="B20" s="191"/>
      <c r="C20" s="191"/>
      <c r="D20" s="191"/>
      <c r="E20" s="191"/>
      <c r="F20" s="191"/>
      <c r="G20" s="12">
        <v>13</v>
      </c>
      <c r="H20" s="48">
        <f>SUM(H21:H23)</f>
        <v>409727</v>
      </c>
      <c r="I20" s="48">
        <f>SUM(I21:I23)</f>
        <v>409727</v>
      </c>
      <c r="J20" s="48">
        <f>SUM(J21:J23)</f>
        <v>505703</v>
      </c>
      <c r="K20" s="48">
        <f>SUM(K21:K23)</f>
        <v>505703</v>
      </c>
    </row>
    <row r="21" spans="1:11" ht="12.75" customHeight="1" x14ac:dyDescent="0.2">
      <c r="A21" s="225" t="s">
        <v>105</v>
      </c>
      <c r="B21" s="225"/>
      <c r="C21" s="225"/>
      <c r="D21" s="225"/>
      <c r="E21" s="225"/>
      <c r="F21" s="225"/>
      <c r="G21" s="11">
        <v>14</v>
      </c>
      <c r="H21" s="49">
        <v>248668</v>
      </c>
      <c r="I21" s="49">
        <v>248668</v>
      </c>
      <c r="J21" s="49">
        <v>278823</v>
      </c>
      <c r="K21" s="49">
        <v>278823</v>
      </c>
    </row>
    <row r="22" spans="1:11" ht="12.75" customHeight="1" x14ac:dyDescent="0.2">
      <c r="A22" s="225" t="s">
        <v>106</v>
      </c>
      <c r="B22" s="225"/>
      <c r="C22" s="225"/>
      <c r="D22" s="225"/>
      <c r="E22" s="225"/>
      <c r="F22" s="225"/>
      <c r="G22" s="11">
        <v>15</v>
      </c>
      <c r="H22" s="49">
        <v>101645</v>
      </c>
      <c r="I22" s="49">
        <v>101645</v>
      </c>
      <c r="J22" s="49">
        <v>147525</v>
      </c>
      <c r="K22" s="49">
        <v>147525</v>
      </c>
    </row>
    <row r="23" spans="1:11" ht="12.75" customHeight="1" x14ac:dyDescent="0.2">
      <c r="A23" s="225" t="s">
        <v>107</v>
      </c>
      <c r="B23" s="225"/>
      <c r="C23" s="225"/>
      <c r="D23" s="225"/>
      <c r="E23" s="225"/>
      <c r="F23" s="225"/>
      <c r="G23" s="11">
        <v>16</v>
      </c>
      <c r="H23" s="49">
        <v>59414</v>
      </c>
      <c r="I23" s="49">
        <v>59414</v>
      </c>
      <c r="J23" s="49">
        <v>79355</v>
      </c>
      <c r="K23" s="49">
        <v>79355</v>
      </c>
    </row>
    <row r="24" spans="1:11" ht="12.75" customHeight="1" x14ac:dyDescent="0.2">
      <c r="A24" s="190" t="s">
        <v>108</v>
      </c>
      <c r="B24" s="190"/>
      <c r="C24" s="190"/>
      <c r="D24" s="190"/>
      <c r="E24" s="190"/>
      <c r="F24" s="190"/>
      <c r="G24" s="11">
        <v>17</v>
      </c>
      <c r="H24" s="49">
        <v>327603</v>
      </c>
      <c r="I24" s="49">
        <v>327603</v>
      </c>
      <c r="J24" s="49">
        <v>78194</v>
      </c>
      <c r="K24" s="49">
        <v>78194</v>
      </c>
    </row>
    <row r="25" spans="1:11" ht="12.75" customHeight="1" x14ac:dyDescent="0.2">
      <c r="A25" s="190" t="s">
        <v>109</v>
      </c>
      <c r="B25" s="190"/>
      <c r="C25" s="190"/>
      <c r="D25" s="190"/>
      <c r="E25" s="190"/>
      <c r="F25" s="190"/>
      <c r="G25" s="11">
        <v>18</v>
      </c>
      <c r="H25" s="49">
        <v>0</v>
      </c>
      <c r="I25" s="49">
        <v>0</v>
      </c>
      <c r="J25" s="49">
        <v>0</v>
      </c>
      <c r="K25" s="49">
        <v>0</v>
      </c>
    </row>
    <row r="26" spans="1:11" ht="12.75" customHeight="1" x14ac:dyDescent="0.2">
      <c r="A26" s="191" t="s">
        <v>440</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972779</v>
      </c>
      <c r="I36" s="49">
        <v>972779</v>
      </c>
      <c r="J36" s="49">
        <v>1401317</v>
      </c>
      <c r="K36" s="49">
        <v>1401317</v>
      </c>
    </row>
    <row r="37" spans="1:11" ht="12.75" customHeight="1" x14ac:dyDescent="0.2">
      <c r="A37" s="224" t="s">
        <v>359</v>
      </c>
      <c r="B37" s="224"/>
      <c r="C37" s="224"/>
      <c r="D37" s="224"/>
      <c r="E37" s="224"/>
      <c r="F37" s="224"/>
      <c r="G37" s="12">
        <v>30</v>
      </c>
      <c r="H37" s="48">
        <f>SUM(H38:H47)</f>
        <v>162950</v>
      </c>
      <c r="I37" s="48">
        <f>SUM(I38:I47)</f>
        <v>162950</v>
      </c>
      <c r="J37" s="48">
        <f>SUM(J38:J47)</f>
        <v>354160</v>
      </c>
      <c r="K37" s="48">
        <f>SUM(K38:K47)</f>
        <v>354160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52845</v>
      </c>
      <c r="K43" s="49">
        <v>52845</v>
      </c>
    </row>
    <row r="44" spans="1:11" ht="12.75" customHeight="1" x14ac:dyDescent="0.2">
      <c r="A44" s="190" t="s">
        <v>137</v>
      </c>
      <c r="B44" s="190"/>
      <c r="C44" s="190"/>
      <c r="D44" s="190"/>
      <c r="E44" s="190"/>
      <c r="F44" s="190"/>
      <c r="G44" s="11">
        <v>37</v>
      </c>
      <c r="H44" s="49">
        <v>0</v>
      </c>
      <c r="I44" s="49">
        <v>0</v>
      </c>
      <c r="J44" s="49">
        <v>661</v>
      </c>
      <c r="K44" s="49">
        <v>661</v>
      </c>
    </row>
    <row r="45" spans="1:11" ht="12.75" customHeight="1" x14ac:dyDescent="0.2">
      <c r="A45" s="190" t="s">
        <v>138</v>
      </c>
      <c r="B45" s="190"/>
      <c r="C45" s="190"/>
      <c r="D45" s="190"/>
      <c r="E45" s="190"/>
      <c r="F45" s="190"/>
      <c r="G45" s="11">
        <v>38</v>
      </c>
      <c r="H45" s="49">
        <v>162950</v>
      </c>
      <c r="I45" s="49">
        <v>162950</v>
      </c>
      <c r="J45" s="49">
        <v>300654</v>
      </c>
      <c r="K45" s="49">
        <v>300654</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132469</v>
      </c>
      <c r="I48" s="48">
        <f>SUM(I49:I55)</f>
        <v>132469</v>
      </c>
      <c r="J48" s="48">
        <f>SUM(J49:J55)</f>
        <v>76146</v>
      </c>
      <c r="K48" s="48">
        <f>SUM(K49:K55)</f>
        <v>76146</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49242</v>
      </c>
      <c r="I51" s="49">
        <v>49242</v>
      </c>
      <c r="J51" s="49">
        <v>70826</v>
      </c>
      <c r="K51" s="49">
        <v>70826</v>
      </c>
    </row>
    <row r="52" spans="1:11" ht="12.75" customHeight="1" x14ac:dyDescent="0.2">
      <c r="A52" s="228" t="s">
        <v>144</v>
      </c>
      <c r="B52" s="228"/>
      <c r="C52" s="228"/>
      <c r="D52" s="228"/>
      <c r="E52" s="228"/>
      <c r="F52" s="228"/>
      <c r="G52" s="11">
        <v>45</v>
      </c>
      <c r="H52" s="49">
        <v>83227</v>
      </c>
      <c r="I52" s="49">
        <v>83227</v>
      </c>
      <c r="J52" s="49">
        <v>5320</v>
      </c>
      <c r="K52" s="49">
        <v>5320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20030461</v>
      </c>
      <c r="I60" s="48">
        <f t="shared" ref="I60:K60" si="0">I8+I37+I56+I57</f>
        <v>20030461</v>
      </c>
      <c r="J60" s="48">
        <f t="shared" si="0"/>
        <v>11727564</v>
      </c>
      <c r="K60" s="48">
        <f t="shared" si="0"/>
        <v>11727564</v>
      </c>
    </row>
    <row r="61" spans="1:11" ht="12.75" customHeight="1" x14ac:dyDescent="0.2">
      <c r="A61" s="224" t="s">
        <v>362</v>
      </c>
      <c r="B61" s="224"/>
      <c r="C61" s="224"/>
      <c r="D61" s="224"/>
      <c r="E61" s="224"/>
      <c r="F61" s="224"/>
      <c r="G61" s="12">
        <v>54</v>
      </c>
      <c r="H61" s="48">
        <f>H14+H48+H58+H59</f>
        <v>11104503</v>
      </c>
      <c r="I61" s="48">
        <f t="shared" ref="I61:K61" si="1">I14+I48+I58+I59</f>
        <v>11104503</v>
      </c>
      <c r="J61" s="48">
        <f t="shared" si="1"/>
        <v>11457531</v>
      </c>
      <c r="K61" s="48">
        <f t="shared" si="1"/>
        <v>11457531</v>
      </c>
    </row>
    <row r="62" spans="1:11" ht="12.75" customHeight="1" x14ac:dyDescent="0.2">
      <c r="A62" s="224" t="s">
        <v>363</v>
      </c>
      <c r="B62" s="224"/>
      <c r="C62" s="224"/>
      <c r="D62" s="224"/>
      <c r="E62" s="224"/>
      <c r="F62" s="224"/>
      <c r="G62" s="12">
        <v>55</v>
      </c>
      <c r="H62" s="48">
        <f>H60-H61</f>
        <v>8925958</v>
      </c>
      <c r="I62" s="48">
        <f t="shared" ref="I62:K62" si="2">I60-I61</f>
        <v>8925958</v>
      </c>
      <c r="J62" s="48">
        <f t="shared" si="2"/>
        <v>270033</v>
      </c>
      <c r="K62" s="48">
        <f t="shared" si="2"/>
        <v>270033</v>
      </c>
    </row>
    <row r="63" spans="1:11" ht="12.75" customHeight="1" x14ac:dyDescent="0.2">
      <c r="A63" s="229" t="s">
        <v>364</v>
      </c>
      <c r="B63" s="229"/>
      <c r="C63" s="229"/>
      <c r="D63" s="229"/>
      <c r="E63" s="229"/>
      <c r="F63" s="229"/>
      <c r="G63" s="12">
        <v>56</v>
      </c>
      <c r="H63" s="48">
        <f>+IF((H60-H61)&gt;0,(H60-H61),0)</f>
        <v>8925958</v>
      </c>
      <c r="I63" s="48">
        <f t="shared" ref="I63:K63" si="3">+IF((I60-I61)&gt;0,(I60-I61),0)</f>
        <v>8925958</v>
      </c>
      <c r="J63" s="48">
        <f t="shared" si="3"/>
        <v>270033</v>
      </c>
      <c r="K63" s="48">
        <f t="shared" si="3"/>
        <v>270033</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8925958</v>
      </c>
      <c r="I66" s="48">
        <f t="shared" ref="I66:K66" si="5">I62-I65</f>
        <v>8925958</v>
      </c>
      <c r="J66" s="48">
        <f t="shared" si="5"/>
        <v>270033</v>
      </c>
      <c r="K66" s="48">
        <f t="shared" si="5"/>
        <v>270033</v>
      </c>
    </row>
    <row r="67" spans="1:11" ht="12.75" customHeight="1" x14ac:dyDescent="0.2">
      <c r="A67" s="229" t="s">
        <v>367</v>
      </c>
      <c r="B67" s="229"/>
      <c r="C67" s="229"/>
      <c r="D67" s="229"/>
      <c r="E67" s="229"/>
      <c r="F67" s="229"/>
      <c r="G67" s="12">
        <v>60</v>
      </c>
      <c r="H67" s="48">
        <f>+IF((H62-H65)&gt;0,(H62-H65),0)</f>
        <v>8925958</v>
      </c>
      <c r="I67" s="48">
        <f t="shared" ref="I67:K67" si="6">+IF((I62-I65)&gt;0,(I62-I65),0)</f>
        <v>8925958</v>
      </c>
      <c r="J67" s="48">
        <f t="shared" si="6"/>
        <v>270033</v>
      </c>
      <c r="K67" s="48">
        <f t="shared" si="6"/>
        <v>270033</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2" sqref="H5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463</v>
      </c>
      <c r="B2" s="196"/>
      <c r="C2" s="196"/>
      <c r="D2" s="196"/>
      <c r="E2" s="196"/>
      <c r="F2" s="196"/>
      <c r="G2" s="196"/>
      <c r="H2" s="196"/>
      <c r="I2" s="196"/>
    </row>
    <row r="3" spans="1:9" x14ac:dyDescent="0.2">
      <c r="A3" s="245" t="s">
        <v>447</v>
      </c>
      <c r="B3" s="246"/>
      <c r="C3" s="246"/>
      <c r="D3" s="246"/>
      <c r="E3" s="246"/>
      <c r="F3" s="246"/>
      <c r="G3" s="246"/>
      <c r="H3" s="246"/>
      <c r="I3" s="246"/>
    </row>
    <row r="4" spans="1:9" x14ac:dyDescent="0.2">
      <c r="A4" s="244" t="s">
        <v>464</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8925959</v>
      </c>
      <c r="I8" s="64">
        <v>270033</v>
      </c>
    </row>
    <row r="9" spans="1:9" ht="12.75" customHeight="1" x14ac:dyDescent="0.2">
      <c r="A9" s="248" t="s">
        <v>171</v>
      </c>
      <c r="B9" s="248"/>
      <c r="C9" s="248"/>
      <c r="D9" s="248"/>
      <c r="E9" s="248"/>
      <c r="F9" s="248"/>
      <c r="G9" s="65">
        <v>2</v>
      </c>
      <c r="H9" s="66">
        <f>H10+H11+H12+H13+H14+H15+H16+H17</f>
        <v>270777</v>
      </c>
      <c r="I9" s="66">
        <f>I10+I11+I12+I13+I14+I15+I16+I17</f>
        <v>148359</v>
      </c>
    </row>
    <row r="10" spans="1:9" ht="12.75" customHeight="1" x14ac:dyDescent="0.2">
      <c r="A10" s="225" t="s">
        <v>172</v>
      </c>
      <c r="B10" s="225"/>
      <c r="C10" s="225"/>
      <c r="D10" s="225"/>
      <c r="E10" s="225"/>
      <c r="F10" s="225"/>
      <c r="G10" s="63">
        <v>3</v>
      </c>
      <c r="H10" s="64">
        <v>327603</v>
      </c>
      <c r="I10" s="64">
        <v>78194</v>
      </c>
    </row>
    <row r="11" spans="1:9" ht="22.15" customHeight="1" x14ac:dyDescent="0.2">
      <c r="A11" s="225" t="s">
        <v>173</v>
      </c>
      <c r="B11" s="225"/>
      <c r="C11" s="225"/>
      <c r="D11" s="225"/>
      <c r="E11" s="225"/>
      <c r="F11" s="225"/>
      <c r="G11" s="63">
        <v>4</v>
      </c>
      <c r="H11" s="64">
        <v>-26351</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-1</v>
      </c>
      <c r="I13" s="64">
        <v>-661</v>
      </c>
    </row>
    <row r="14" spans="1:9" ht="12.75" customHeight="1" x14ac:dyDescent="0.2">
      <c r="A14" s="225" t="s">
        <v>176</v>
      </c>
      <c r="B14" s="225"/>
      <c r="C14" s="225"/>
      <c r="D14" s="225"/>
      <c r="E14" s="225"/>
      <c r="F14" s="225"/>
      <c r="G14" s="63">
        <v>7</v>
      </c>
      <c r="H14" s="64">
        <v>49242</v>
      </c>
      <c r="I14" s="64">
        <v>70826</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-79716</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9196736</v>
      </c>
      <c r="I18" s="66">
        <f>I8+I9</f>
        <v>418392</v>
      </c>
    </row>
    <row r="19" spans="1:9" ht="12.75" customHeight="1" x14ac:dyDescent="0.2">
      <c r="A19" s="248" t="s">
        <v>180</v>
      </c>
      <c r="B19" s="248"/>
      <c r="C19" s="248"/>
      <c r="D19" s="248"/>
      <c r="E19" s="248"/>
      <c r="F19" s="248"/>
      <c r="G19" s="65">
        <v>12</v>
      </c>
      <c r="H19" s="66">
        <f>H20+H21+H22+H23</f>
        <v>-7034172</v>
      </c>
      <c r="I19" s="66">
        <f>I20+I21+I22+I23</f>
        <v>-1786504</v>
      </c>
    </row>
    <row r="20" spans="1:9" ht="12.75" customHeight="1" x14ac:dyDescent="0.2">
      <c r="A20" s="225" t="s">
        <v>181</v>
      </c>
      <c r="B20" s="225"/>
      <c r="C20" s="225"/>
      <c r="D20" s="225"/>
      <c r="E20" s="225"/>
      <c r="F20" s="225"/>
      <c r="G20" s="63">
        <v>13</v>
      </c>
      <c r="H20" s="64">
        <v>147796</v>
      </c>
      <c r="I20" s="64">
        <v>-3729398</v>
      </c>
    </row>
    <row r="21" spans="1:9" ht="12.75" customHeight="1" x14ac:dyDescent="0.2">
      <c r="A21" s="225" t="s">
        <v>182</v>
      </c>
      <c r="B21" s="225"/>
      <c r="C21" s="225"/>
      <c r="D21" s="225"/>
      <c r="E21" s="225"/>
      <c r="F21" s="225"/>
      <c r="G21" s="63">
        <v>14</v>
      </c>
      <c r="H21" s="64">
        <v>-7819235</v>
      </c>
      <c r="I21" s="64">
        <v>1609160</v>
      </c>
    </row>
    <row r="22" spans="1:9" ht="12.75" customHeight="1" x14ac:dyDescent="0.2">
      <c r="A22" s="225" t="s">
        <v>183</v>
      </c>
      <c r="B22" s="225"/>
      <c r="C22" s="225"/>
      <c r="D22" s="225"/>
      <c r="E22" s="225"/>
      <c r="F22" s="225"/>
      <c r="G22" s="63">
        <v>15</v>
      </c>
      <c r="H22" s="64">
        <v>-12083</v>
      </c>
      <c r="I22" s="64">
        <v>290105</v>
      </c>
    </row>
    <row r="23" spans="1:9" ht="12.75" customHeight="1" x14ac:dyDescent="0.2">
      <c r="A23" s="225" t="s">
        <v>184</v>
      </c>
      <c r="B23" s="225"/>
      <c r="C23" s="225"/>
      <c r="D23" s="225"/>
      <c r="E23" s="225"/>
      <c r="F23" s="225"/>
      <c r="G23" s="63">
        <v>16</v>
      </c>
      <c r="H23" s="64">
        <v>649350</v>
      </c>
      <c r="I23" s="64">
        <v>43629</v>
      </c>
    </row>
    <row r="24" spans="1:9" ht="12.75" customHeight="1" x14ac:dyDescent="0.2">
      <c r="A24" s="247" t="s">
        <v>185</v>
      </c>
      <c r="B24" s="247"/>
      <c r="C24" s="247"/>
      <c r="D24" s="247"/>
      <c r="E24" s="247"/>
      <c r="F24" s="247"/>
      <c r="G24" s="65">
        <v>17</v>
      </c>
      <c r="H24" s="66">
        <f>H18+H19</f>
        <v>2162564</v>
      </c>
      <c r="I24" s="66">
        <f>I18+I19</f>
        <v>-1368112</v>
      </c>
    </row>
    <row r="25" spans="1:9" ht="12.75" customHeight="1" x14ac:dyDescent="0.2">
      <c r="A25" s="190" t="s">
        <v>186</v>
      </c>
      <c r="B25" s="190"/>
      <c r="C25" s="190"/>
      <c r="D25" s="190"/>
      <c r="E25" s="190"/>
      <c r="F25" s="190"/>
      <c r="G25" s="63">
        <v>18</v>
      </c>
      <c r="H25" s="64">
        <v>-74992</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2087572</v>
      </c>
      <c r="I27" s="66">
        <f>I24+I25+I26</f>
        <v>-1368112</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4000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4000</v>
      </c>
    </row>
    <row r="36" spans="1:9" ht="22.9" customHeight="1" x14ac:dyDescent="0.2">
      <c r="A36" s="190" t="s">
        <v>197</v>
      </c>
      <c r="B36" s="190"/>
      <c r="C36" s="190"/>
      <c r="D36" s="190"/>
      <c r="E36" s="190"/>
      <c r="F36" s="190"/>
      <c r="G36" s="63">
        <v>28</v>
      </c>
      <c r="H36" s="67">
        <v>-136875</v>
      </c>
      <c r="I36" s="67">
        <v>-2775029</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-136875</v>
      </c>
      <c r="I41" s="68">
        <f>I36+I37+I38+I39+I40</f>
        <v>-2775029</v>
      </c>
    </row>
    <row r="42" spans="1:9" ht="29.45" customHeight="1" x14ac:dyDescent="0.2">
      <c r="A42" s="252" t="s">
        <v>203</v>
      </c>
      <c r="B42" s="252"/>
      <c r="C42" s="252"/>
      <c r="D42" s="252"/>
      <c r="E42" s="252"/>
      <c r="F42" s="252"/>
      <c r="G42" s="65">
        <v>34</v>
      </c>
      <c r="H42" s="68">
        <f>H35+H41</f>
        <v>-136875</v>
      </c>
      <c r="I42" s="68">
        <f>I35+I41</f>
        <v>-2771029</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0</v>
      </c>
      <c r="I48" s="68">
        <f>I44+I45+I46+I47</f>
        <v>0</v>
      </c>
    </row>
    <row r="49" spans="1:9" ht="24.6" customHeight="1" x14ac:dyDescent="0.2">
      <c r="A49" s="190" t="s">
        <v>305</v>
      </c>
      <c r="B49" s="190"/>
      <c r="C49" s="190"/>
      <c r="D49" s="190"/>
      <c r="E49" s="190"/>
      <c r="F49" s="190"/>
      <c r="G49" s="63">
        <v>40</v>
      </c>
      <c r="H49" s="67">
        <v>-497963</v>
      </c>
      <c r="I49" s="67">
        <v>-497950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-497963</v>
      </c>
      <c r="I54" s="68">
        <f>I49+I50+I51+I52+I53</f>
        <v>-497950</v>
      </c>
    </row>
    <row r="55" spans="1:9" ht="29.45" customHeight="1" x14ac:dyDescent="0.2">
      <c r="A55" s="252" t="s">
        <v>215</v>
      </c>
      <c r="B55" s="252"/>
      <c r="C55" s="252"/>
      <c r="D55" s="252"/>
      <c r="E55" s="252"/>
      <c r="F55" s="252"/>
      <c r="G55" s="65">
        <v>46</v>
      </c>
      <c r="H55" s="68">
        <f>H48+H54</f>
        <v>-497963</v>
      </c>
      <c r="I55" s="68">
        <f>I48+I54</f>
        <v>-497950</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1452734</v>
      </c>
      <c r="I57" s="68">
        <f>I27+I42+I55+I56</f>
        <v>-4637091</v>
      </c>
    </row>
    <row r="58" spans="1:9" x14ac:dyDescent="0.2">
      <c r="A58" s="253" t="s">
        <v>218</v>
      </c>
      <c r="B58" s="253"/>
      <c r="C58" s="253"/>
      <c r="D58" s="253"/>
      <c r="E58" s="253"/>
      <c r="F58" s="253"/>
      <c r="G58" s="63">
        <v>49</v>
      </c>
      <c r="H58" s="67">
        <v>3123247</v>
      </c>
      <c r="I58" s="67">
        <v>17521412</v>
      </c>
    </row>
    <row r="59" spans="1:9" ht="31.15" customHeight="1" x14ac:dyDescent="0.2">
      <c r="A59" s="252" t="s">
        <v>219</v>
      </c>
      <c r="B59" s="252"/>
      <c r="C59" s="252"/>
      <c r="D59" s="252"/>
      <c r="E59" s="252"/>
      <c r="F59" s="252"/>
      <c r="G59" s="65">
        <v>50</v>
      </c>
      <c r="H59" s="68">
        <f>H57+H58</f>
        <v>4575981</v>
      </c>
      <c r="I59" s="68">
        <f>I57+I58</f>
        <v>12884321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I50" sqref="I5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463</v>
      </c>
      <c r="B2" s="196"/>
      <c r="C2" s="196"/>
      <c r="D2" s="196"/>
      <c r="E2" s="196"/>
      <c r="F2" s="196"/>
      <c r="G2" s="196"/>
      <c r="H2" s="196"/>
      <c r="I2" s="196"/>
    </row>
    <row r="3" spans="1:9" x14ac:dyDescent="0.2">
      <c r="A3" s="267" t="s">
        <v>447</v>
      </c>
      <c r="B3" s="268"/>
      <c r="C3" s="268"/>
      <c r="D3" s="268"/>
      <c r="E3" s="268"/>
      <c r="F3" s="268"/>
      <c r="G3" s="268"/>
      <c r="H3" s="268"/>
      <c r="I3" s="268"/>
    </row>
    <row r="4" spans="1:9" x14ac:dyDescent="0.2">
      <c r="A4" s="244" t="s">
        <v>464</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45016</v>
      </c>
      <c r="H2" s="27"/>
      <c r="I2" s="27"/>
      <c r="J2" s="27"/>
      <c r="K2" s="26"/>
      <c r="X2" s="28" t="s">
        <v>447</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55565200</v>
      </c>
      <c r="I7" s="33">
        <v>0</v>
      </c>
      <c r="J7" s="33">
        <v>118940</v>
      </c>
      <c r="K7" s="33">
        <v>1082446</v>
      </c>
      <c r="L7" s="33">
        <v>1082446</v>
      </c>
      <c r="M7" s="33">
        <v>0</v>
      </c>
      <c r="N7" s="33">
        <v>0</v>
      </c>
      <c r="O7" s="33">
        <v>0</v>
      </c>
      <c r="P7" s="33">
        <v>507162</v>
      </c>
      <c r="Q7" s="33">
        <v>0</v>
      </c>
      <c r="R7" s="33">
        <v>0</v>
      </c>
      <c r="S7" s="33">
        <v>0</v>
      </c>
      <c r="T7" s="33">
        <v>0</v>
      </c>
      <c r="U7" s="33">
        <v>-36431702</v>
      </c>
      <c r="V7" s="33">
        <v>116582796</v>
      </c>
      <c r="W7" s="34">
        <f>H7+I7+J7+K7-L7+M7+N7+O7+P7+Q7+R7+U7+V7+S7+T7</f>
        <v>136342396</v>
      </c>
      <c r="X7" s="33">
        <v>0</v>
      </c>
      <c r="Y7" s="34">
        <f>W7+X7</f>
        <v>136342396</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55565200</v>
      </c>
      <c r="I10" s="34">
        <f t="shared" ref="I10:Y10" si="2">I7+I8+I9</f>
        <v>0</v>
      </c>
      <c r="J10" s="34">
        <f t="shared" si="2"/>
        <v>118940</v>
      </c>
      <c r="K10" s="34">
        <f>K7+K8+K9</f>
        <v>1082446</v>
      </c>
      <c r="L10" s="34">
        <f t="shared" si="2"/>
        <v>1082446</v>
      </c>
      <c r="M10" s="34">
        <f t="shared" si="2"/>
        <v>0</v>
      </c>
      <c r="N10" s="34">
        <f t="shared" si="2"/>
        <v>0</v>
      </c>
      <c r="O10" s="34">
        <f t="shared" si="2"/>
        <v>0</v>
      </c>
      <c r="P10" s="34">
        <f t="shared" si="2"/>
        <v>507162</v>
      </c>
      <c r="Q10" s="34">
        <f t="shared" si="2"/>
        <v>0</v>
      </c>
      <c r="R10" s="34">
        <f t="shared" si="2"/>
        <v>0</v>
      </c>
      <c r="S10" s="34">
        <f t="shared" si="2"/>
        <v>0</v>
      </c>
      <c r="T10" s="34">
        <f t="shared" si="2"/>
        <v>0</v>
      </c>
      <c r="U10" s="34">
        <f t="shared" si="2"/>
        <v>-36431702</v>
      </c>
      <c r="V10" s="34">
        <f t="shared" si="2"/>
        <v>116582796</v>
      </c>
      <c r="W10" s="34">
        <f t="shared" si="2"/>
        <v>136342396</v>
      </c>
      <c r="X10" s="34">
        <f t="shared" si="2"/>
        <v>0</v>
      </c>
      <c r="Y10" s="34">
        <f t="shared" si="2"/>
        <v>136342396</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3000673</v>
      </c>
      <c r="W11" s="34">
        <f t="shared" ref="W11:W29" si="3">H11+I11+J11+K11-L11+M11+N11+O11+P11+Q11+R11+U11+V11+S11+T11</f>
        <v>3000673</v>
      </c>
      <c r="X11" s="33">
        <v>0</v>
      </c>
      <c r="Y11" s="34">
        <f t="shared" ref="Y11:Y29" si="4">W11+X11</f>
        <v>3000673</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-584685</v>
      </c>
      <c r="L19" s="33">
        <v>-584685</v>
      </c>
      <c r="M19" s="33">
        <v>0</v>
      </c>
      <c r="N19" s="33">
        <v>0</v>
      </c>
      <c r="O19" s="33">
        <v>0</v>
      </c>
      <c r="P19" s="33">
        <v>0</v>
      </c>
      <c r="Q19" s="33">
        <v>0</v>
      </c>
      <c r="R19" s="33">
        <v>0</v>
      </c>
      <c r="S19" s="33">
        <v>0</v>
      </c>
      <c r="T19" s="33">
        <v>0</v>
      </c>
      <c r="U19" s="33">
        <v>415198</v>
      </c>
      <c r="V19" s="33">
        <v>0</v>
      </c>
      <c r="W19" s="34">
        <f t="shared" si="3"/>
        <v>415198</v>
      </c>
      <c r="X19" s="33">
        <v>0</v>
      </c>
      <c r="Y19" s="34">
        <f t="shared" si="4"/>
        <v>415198</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470198</v>
      </c>
      <c r="L24" s="33">
        <v>470198</v>
      </c>
      <c r="M24" s="33">
        <v>0</v>
      </c>
      <c r="N24" s="33">
        <v>0</v>
      </c>
      <c r="O24" s="33">
        <v>0</v>
      </c>
      <c r="P24" s="33">
        <v>0</v>
      </c>
      <c r="Q24" s="33">
        <v>0</v>
      </c>
      <c r="R24" s="33">
        <v>0</v>
      </c>
      <c r="S24" s="33">
        <v>0</v>
      </c>
      <c r="T24" s="33">
        <v>0</v>
      </c>
      <c r="U24" s="33">
        <v>-470198</v>
      </c>
      <c r="V24" s="33">
        <v>0</v>
      </c>
      <c r="W24" s="34">
        <f t="shared" si="3"/>
        <v>-470198</v>
      </c>
      <c r="X24" s="33">
        <v>0</v>
      </c>
      <c r="Y24" s="34">
        <f t="shared" si="4"/>
        <v>-470198</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-3665831</v>
      </c>
      <c r="V26" s="33">
        <v>0</v>
      </c>
      <c r="W26" s="34">
        <f t="shared" si="3"/>
        <v>-3665831</v>
      </c>
      <c r="X26" s="33">
        <v>0</v>
      </c>
      <c r="Y26" s="34">
        <f t="shared" si="4"/>
        <v>-3665831</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2659320</v>
      </c>
      <c r="K28" s="33">
        <v>0</v>
      </c>
      <c r="L28" s="33">
        <v>0</v>
      </c>
      <c r="M28" s="33">
        <v>0</v>
      </c>
      <c r="N28" s="33">
        <v>0</v>
      </c>
      <c r="O28" s="33">
        <v>0</v>
      </c>
      <c r="P28" s="33">
        <v>0</v>
      </c>
      <c r="Q28" s="33">
        <v>0</v>
      </c>
      <c r="R28" s="33">
        <v>0</v>
      </c>
      <c r="S28" s="33">
        <v>0</v>
      </c>
      <c r="T28" s="33">
        <v>0</v>
      </c>
      <c r="U28" s="33">
        <v>113923476</v>
      </c>
      <c r="V28" s="33">
        <v>-116582796</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55565200</v>
      </c>
      <c r="I30" s="36">
        <f t="shared" ref="I30:Y30" si="5">SUM(I10:I29)</f>
        <v>0</v>
      </c>
      <c r="J30" s="36">
        <f t="shared" si="5"/>
        <v>2778260</v>
      </c>
      <c r="K30" s="36">
        <f t="shared" si="5"/>
        <v>967959</v>
      </c>
      <c r="L30" s="36">
        <f t="shared" si="5"/>
        <v>967959</v>
      </c>
      <c r="M30" s="36">
        <f t="shared" si="5"/>
        <v>0</v>
      </c>
      <c r="N30" s="36">
        <f t="shared" si="5"/>
        <v>0</v>
      </c>
      <c r="O30" s="36">
        <f t="shared" si="5"/>
        <v>0</v>
      </c>
      <c r="P30" s="36">
        <f t="shared" si="5"/>
        <v>507162</v>
      </c>
      <c r="Q30" s="36">
        <f t="shared" si="5"/>
        <v>0</v>
      </c>
      <c r="R30" s="36">
        <f t="shared" si="5"/>
        <v>0</v>
      </c>
      <c r="S30" s="36">
        <f t="shared" si="5"/>
        <v>0</v>
      </c>
      <c r="T30" s="36">
        <f t="shared" si="5"/>
        <v>0</v>
      </c>
      <c r="U30" s="36">
        <f t="shared" si="5"/>
        <v>73770943</v>
      </c>
      <c r="V30" s="36">
        <f t="shared" si="5"/>
        <v>3000673</v>
      </c>
      <c r="W30" s="36">
        <f t="shared" si="5"/>
        <v>135622238</v>
      </c>
      <c r="X30" s="36">
        <f t="shared" si="5"/>
        <v>0</v>
      </c>
      <c r="Y30" s="36">
        <f t="shared" si="5"/>
        <v>135622238</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-584685</v>
      </c>
      <c r="L32" s="34">
        <f t="shared" si="6"/>
        <v>-584685</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415198</v>
      </c>
      <c r="V32" s="34">
        <f t="shared" si="6"/>
        <v>0</v>
      </c>
      <c r="W32" s="34">
        <f t="shared" si="6"/>
        <v>415198</v>
      </c>
      <c r="X32" s="34">
        <f t="shared" si="6"/>
        <v>0</v>
      </c>
      <c r="Y32" s="34">
        <f t="shared" si="6"/>
        <v>415198</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-584685</v>
      </c>
      <c r="L33" s="34">
        <f t="shared" si="8"/>
        <v>-584685</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415198</v>
      </c>
      <c r="V33" s="34">
        <f t="shared" si="8"/>
        <v>3000673</v>
      </c>
      <c r="W33" s="34">
        <f t="shared" si="8"/>
        <v>3415871</v>
      </c>
      <c r="X33" s="34">
        <f t="shared" si="8"/>
        <v>0</v>
      </c>
      <c r="Y33" s="34">
        <f t="shared" si="8"/>
        <v>3415871</v>
      </c>
    </row>
    <row r="34" spans="1:25" ht="30.75" customHeight="1" x14ac:dyDescent="0.2">
      <c r="A34" s="300" t="s">
        <v>427</v>
      </c>
      <c r="B34" s="300"/>
      <c r="C34" s="300"/>
      <c r="D34" s="300"/>
      <c r="E34" s="300"/>
      <c r="F34" s="300"/>
      <c r="G34" s="8">
        <v>27</v>
      </c>
      <c r="H34" s="36">
        <f>SUM(H21:H29)</f>
        <v>0</v>
      </c>
      <c r="I34" s="36">
        <f t="shared" ref="I34:Y34" si="10">SUM(I21:I29)</f>
        <v>0</v>
      </c>
      <c r="J34" s="36">
        <f t="shared" si="10"/>
        <v>2659320</v>
      </c>
      <c r="K34" s="36">
        <f t="shared" si="10"/>
        <v>470198</v>
      </c>
      <c r="L34" s="36">
        <f t="shared" si="10"/>
        <v>470198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109787447</v>
      </c>
      <c r="V34" s="36">
        <f t="shared" si="10"/>
        <v>-116582796</v>
      </c>
      <c r="W34" s="36">
        <f t="shared" si="10"/>
        <v>-4136029</v>
      </c>
      <c r="X34" s="36">
        <f t="shared" si="10"/>
        <v>0</v>
      </c>
      <c r="Y34" s="36">
        <f t="shared" si="10"/>
        <v>-4136029</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55565200</v>
      </c>
      <c r="I36" s="33">
        <v>0</v>
      </c>
      <c r="J36" s="33">
        <v>2778260</v>
      </c>
      <c r="K36" s="33">
        <v>967959</v>
      </c>
      <c r="L36" s="33">
        <v>967959</v>
      </c>
      <c r="M36" s="33">
        <v>0</v>
      </c>
      <c r="N36" s="33">
        <v>0</v>
      </c>
      <c r="O36" s="33">
        <v>0</v>
      </c>
      <c r="P36" s="33">
        <v>507162</v>
      </c>
      <c r="Q36" s="33">
        <v>0</v>
      </c>
      <c r="R36" s="33">
        <v>0</v>
      </c>
      <c r="S36" s="33">
        <v>0</v>
      </c>
      <c r="T36" s="33">
        <v>0</v>
      </c>
      <c r="U36" s="33">
        <v>73770943</v>
      </c>
      <c r="V36" s="33">
        <v>3000673</v>
      </c>
      <c r="W36" s="37">
        <f>H36+I36+J36+K36-L36+M36+N36+O36+P36+Q36+R36+U36+V36+S36+T36</f>
        <v>135622238</v>
      </c>
      <c r="X36" s="33">
        <v>0</v>
      </c>
      <c r="Y36" s="37">
        <f t="shared" ref="Y36:Y38" si="12">W36+X36</f>
        <v>135622238</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55565200</v>
      </c>
      <c r="I39" s="34">
        <f t="shared" ref="I39:Y39" si="14">I36+I37+I38</f>
        <v>0</v>
      </c>
      <c r="J39" s="34">
        <f t="shared" si="14"/>
        <v>2778260</v>
      </c>
      <c r="K39" s="34">
        <f t="shared" si="14"/>
        <v>967959</v>
      </c>
      <c r="L39" s="34">
        <f t="shared" si="14"/>
        <v>967959</v>
      </c>
      <c r="M39" s="34">
        <f t="shared" si="14"/>
        <v>0</v>
      </c>
      <c r="N39" s="34">
        <f t="shared" si="14"/>
        <v>0</v>
      </c>
      <c r="O39" s="34">
        <f t="shared" si="14"/>
        <v>0</v>
      </c>
      <c r="P39" s="34">
        <f t="shared" si="14"/>
        <v>507162</v>
      </c>
      <c r="Q39" s="34">
        <f t="shared" si="14"/>
        <v>0</v>
      </c>
      <c r="R39" s="34">
        <f t="shared" si="14"/>
        <v>0</v>
      </c>
      <c r="S39" s="34">
        <f t="shared" si="14"/>
        <v>0</v>
      </c>
      <c r="T39" s="34">
        <f t="shared" si="14"/>
        <v>0</v>
      </c>
      <c r="U39" s="34">
        <f t="shared" si="14"/>
        <v>73770943</v>
      </c>
      <c r="V39" s="34">
        <f t="shared" si="14"/>
        <v>3000673</v>
      </c>
      <c r="W39" s="34">
        <f t="shared" si="14"/>
        <v>135622238</v>
      </c>
      <c r="X39" s="34">
        <f t="shared" si="14"/>
        <v>0</v>
      </c>
      <c r="Y39" s="34">
        <f t="shared" si="14"/>
        <v>135622238</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270033</v>
      </c>
      <c r="W40" s="37">
        <f t="shared" ref="W40:W58" si="15">H40+I40+J40+K40-L40+M40+N40+O40+P40+Q40+R40+U40+V40+S40+T40</f>
        <v>270033</v>
      </c>
      <c r="X40" s="33">
        <v>0</v>
      </c>
      <c r="Y40" s="37">
        <f t="shared" ref="Y40:Y58" si="16">W40+X40</f>
        <v>270033</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3000673</v>
      </c>
      <c r="V57" s="33">
        <v>-3000673</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55565200</v>
      </c>
      <c r="I59" s="36">
        <f t="shared" ref="I59:Y59" si="17">SUM(I39:I58)</f>
        <v>0</v>
      </c>
      <c r="J59" s="36">
        <f t="shared" si="17"/>
        <v>2778260</v>
      </c>
      <c r="K59" s="36">
        <f t="shared" si="17"/>
        <v>967959</v>
      </c>
      <c r="L59" s="36">
        <f t="shared" si="17"/>
        <v>967959</v>
      </c>
      <c r="M59" s="36">
        <f t="shared" si="17"/>
        <v>0</v>
      </c>
      <c r="N59" s="36">
        <f t="shared" si="17"/>
        <v>0</v>
      </c>
      <c r="O59" s="36">
        <f t="shared" si="17"/>
        <v>0</v>
      </c>
      <c r="P59" s="36">
        <f t="shared" si="17"/>
        <v>507162</v>
      </c>
      <c r="Q59" s="36">
        <f t="shared" si="17"/>
        <v>0</v>
      </c>
      <c r="R59" s="36">
        <f t="shared" si="17"/>
        <v>0</v>
      </c>
      <c r="S59" s="36">
        <f t="shared" si="17"/>
        <v>0</v>
      </c>
      <c r="T59" s="36">
        <f t="shared" si="17"/>
        <v>0</v>
      </c>
      <c r="U59" s="36">
        <f t="shared" si="17"/>
        <v>76771616</v>
      </c>
      <c r="V59" s="36">
        <f t="shared" si="17"/>
        <v>270033</v>
      </c>
      <c r="W59" s="36">
        <f t="shared" si="17"/>
        <v>135892271</v>
      </c>
      <c r="X59" s="36">
        <f t="shared" si="17"/>
        <v>0</v>
      </c>
      <c r="Y59" s="36">
        <f t="shared" si="17"/>
        <v>135892271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270033</v>
      </c>
      <c r="W62" s="37">
        <f t="shared" si="20"/>
        <v>270033</v>
      </c>
      <c r="X62" s="37">
        <f t="shared" si="20"/>
        <v>0</v>
      </c>
      <c r="Y62" s="37">
        <f t="shared" si="20"/>
        <v>270033</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3000673</v>
      </c>
      <c r="V63" s="38">
        <f t="shared" si="22"/>
        <v>-3000673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3" zoomScale="66" zoomScaleNormal="66" workbookViewId="0">
      <selection sqref="A1:I40"/>
    </sheetView>
  </sheetViews>
  <sheetFormatPr defaultRowHeight="12.75" x14ac:dyDescent="0.2"/>
  <cols>
    <col min="9" max="9" width="95" customWidth="1"/>
  </cols>
  <sheetData>
    <row r="1" spans="1:9" x14ac:dyDescent="0.2">
      <c r="A1" s="302" t="s">
        <v>446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2018-04-25T06:49:36Z</cp:lastPrinted>
  <dcterms:created xsi:type="dcterms:W3CDTF">2008-10-17T11:51:54Z</dcterms:created>
  <dcterms:modified xsi:type="dcterms:W3CDTF">2023-04-28T13:15:20Z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