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atlanthr-my.sharepoint.com/personal/mzuvelek_atlant_hr/Documents/Desktop/KVARTALNI IZVJEŠTAJ ATPL-2022/2024/3Q/3Q za predaju/"/>
    </mc:Choice>
  </mc:AlternateContent>
  <xr:revisionPtr revIDLastSave="181" documentId="8_{09E40336-8103-459F-8270-86262C6A72CD}" xr6:coauthVersionLast="47" xr6:coauthVersionMax="47" xr10:uidLastSave="{D889B5C2-DE9C-41E0-8D05-FEB9E31B968B}"/>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Bilanca!$A$1:$I$133</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8" l="1"/>
  <c r="W8" i="22"/>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<sst xmlns="http://schemas.openxmlformats.org/spreadsheetml/2006/main" count="536" uniqueCount="471">
  <si>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</si>
  <si>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</si>
  <si>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</si>
  <si>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</si>
  <si>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</si>
  <si>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</si>
  <si>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</si>
  <si>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</si>
  <si>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</si>
  <si>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</si>
  <si>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</si>
  <si>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</si>
  <si>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</si>
  <si>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</si>
  <si>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</si>
  <si>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</si>
  <si>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</si>
  <si>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</si>
  <si>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</si>
  <si>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</si>
  <si>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</si>
  <si>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</si>
  <si>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</si>
  <si>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</si>
  <si>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</si>
  <si>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</si>
  <si>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</si>
  <si>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</si>
  <si>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</si>
  <si>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</si>
  <si>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</si>
  <si>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</si>
  <si>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</si>
  <si>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</si>
  <si>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</si>
  <si>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</si>
  <si>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</si>
  <si>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</si>
  <si>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</si>
  <si>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</si>
  <si>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</si>
  <si>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</si>
  <si>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</si>
  <si>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</si>
  <si>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</si>
  <si>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</si>
  <si>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</si>
  <si>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</si>
  <si>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</si>
  <si>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</si>
  <si>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</si>
  <si>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</si>
  <si>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</si>
  <si>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</si>
  <si>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</si>
  <si>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</si>
  <si>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</si>
  <si>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</si>
  <si>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</si>
  <si>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</si>
  <si>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</si>
  <si>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</si>
  <si>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</si>
  <si>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</si>
  <si>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</si>
  <si>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</si>
  <si>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</si>
  <si>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</si>
  <si>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</si>
  <si>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</si>
  <si>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</si>
  <si>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</si>
  <si>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</si>
  <si>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</si>
  <si>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</si>
  <si>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</si>
  <si>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</si>
  <si>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</si>
  <si>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</si>
  <si>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</si>
  <si>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</si>
  <si>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</si>
  <si>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</si>
  <si>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</si>
  <si>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</si>
  <si>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</si>
  <si>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</si>
  <si>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</si>
  <si>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</si>
  <si>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</si>
  <si>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</si>
  <si>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</si>
  <si>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</si>
  <si>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</si>
  <si>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</si>
  <si>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</si>
  <si>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</si>
  <si>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</si>
  <si>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</si>
  <si>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</si>
  <si>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</si>
  <si>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</si>
  <si>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</si>
  <si>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</si>
  <si>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</si>
  <si>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</si>
  <si>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</si>
  <si>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</si>
  <si>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</si>
  <si>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</si>
  <si>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</si>
  <si>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</si>
  <si>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</si>
  <si>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</si>
  <si>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</si>
  <si>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</si>
  <si>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</si>
  <si>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</si>
  <si>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</si>
  <si>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</si>
  <si>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</si>
  <si>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</si>
  <si>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</si>
  <si>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</si>
  <si>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</si>
  <si>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</si>
  <si>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</si>
  <si>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</si>
  <si>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</si>
  <si>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</si>
  <si>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</si>
  <si>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</si>
  <si>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</si>
  <si>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</si>
  <si>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</si>
  <si>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</si>
  <si>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</si>
  <si>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</si>
  <si>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</si>
  <si>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</si>
  <si>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</si>
  <si>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</si>
  <si>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</si>
  <si>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</si>
  <si>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</si>
  <si>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</si>
  <si>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</si>
  <si>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</si>
  <si>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</si>
  <si>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</si>
  <si>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</si>
  <si>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</si>
  <si>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</si>
  <si>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</si>
  <si>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</si>
  <si>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</si>
  <si>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</si>
  <si>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</si>
  <si>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</si>
  <si>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</si>
  <si>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</si>
  <si>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</si>
  <si>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</si>
  <si>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</si>
  <si>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</si>
  <si>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</si>
  <si>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</si>
  <si>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</si>
  <si>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</si>
  <si>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</si>
  <si>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</si>
  <si>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</si>
  <si>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</si>
  <si>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</si>
  <si>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</si>
  <si>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</si>
  <si>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</si>
  <si>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</si>
  <si>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</si>
  <si>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</si>
  <si>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</si>
  <si>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</si>
  <si>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</si>
  <si>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</si>
  <si>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</si>
  <si>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</si>
  <si>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</si>
  <si>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</si>
  <si>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</si>
  <si>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</si>
  <si>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</si>
  <si>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</si>
  <si>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</si>
  <si>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</si>
  <si>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</si>
  <si>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</si>
  <si>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</si>
  <si>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</si>
  <si>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</si>
  <si>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</si>
  <si>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</si>
  <si>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</si>
  <si>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</si>
  <si>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</si>
  <si>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</si>
  <si>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</si>
  <si>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</si>
  <si>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</si>
  <si>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</si>
  <si>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</si>
  <si>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</si>
  <si>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</si>
  <si>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</si>
  <si>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</si>
  <si>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</si>
  <si>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</si>
  <si>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</si>
  <si>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</si>
  <si>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</si>
  <si>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</si>
  <si>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</si>
  <si>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</si>
  <si>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</si>
  <si>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</si>
  <si>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</si>
  <si>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</si>
  <si>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</si>
  <si>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</si>
  <si>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</si>
  <si>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</si>
  <si>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</si>
  <si>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</si>
  <si>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</si>
  <si>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</si>
  <si>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</si>
  <si>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</si>
  <si>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</si>
  <si>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</si>
  <si>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</si>
  <si>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</si>
  <si>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</si>
  <si>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</si>
  <si>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</si>
  <si>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</si>
  <si>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</si>
  <si>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</si>
  <si>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</si>
  <si>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</si>
  <si>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</si>
  <si>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</si>
  <si>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</si>
  <si>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</si>
  <si>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</si>
  <si>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</si>
  <si>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</si>
  <si>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</si>
  <si>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</si>
  <si>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</si>
  <si>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</si>
  <si>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</si>
  <si>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</si>
  <si>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</si>
  <si>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</si>
  <si>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</si>
  <si>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</si>
  <si>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</si>
  <si>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</si>
  <si>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</si>
  <si>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</si>
  <si>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</si>
  <si>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</si>
  <si>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</si>
  <si>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</si>
  <si>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</si>
  <si>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</si>
  <si>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</si>
  <si>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</si>
  <si>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</si>
  <si>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</si>
  <si>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</si>
  <si>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</si>
  <si>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</si>
  <si>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</si>
  <si>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</si>
  <si>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</si>
  <si>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</si>
  <si>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</si>
  <si>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</si>
  <si>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</si>
  <si>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</si>
  <si>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</si>
  <si>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</si>
  <si>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</si>
  <si>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</si>
  <si>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</si>
  <si>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</si>
  <si>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</si>
  <si>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</si>
  <si>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</si>
  <si>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</si>
  <si>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</si>
  <si>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</si>
  <si>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</si>
  <si>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</si>
  <si>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</si>
  <si>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</si>
  <si>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</si>
  <si>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</si>
  <si>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</si>
  <si>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</si>
  <si>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</si>
  <si>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</si>
  <si>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</si>
  <si>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</si>
  <si>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</si>
  <si>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</si>
  <si>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</si>
  <si>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</si>
  <si>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</si>
  <si>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</si>
  <si>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</si>
  <si>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</si>
  <si>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</si>
  <si>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</si>
  <si>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</si>
  <si>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</si>
  <si>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</si>
  <si>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</si>
  <si>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</si>
  <si>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</si>
  <si>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</si>
  <si>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</si>
  <si>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</si>
  <si>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</si>
  <si>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</si>
  <si>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</si>
  <si>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</si>
  <si>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</si>
  <si>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</si>
  <si>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</si>
  <si>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</si>
  <si>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</si>
  <si>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</si>
  <si>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</si>
  <si>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</si>
  <si>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</si>
  <si>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</si>
  <si>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</si>
  <si>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</si>
  <si>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</si>
  <si>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</si>
  <si>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</si>
  <si>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</si>
  <si>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</si>
  <si>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</si>
  <si>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</si>
  <si>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</si>
  <si>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</si>
  <si>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</si>
  <si>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</si>
  <si>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</si>
  <si>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</si>
  <si>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</si>
  <si>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</si>
  <si>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</si>
  <si>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</si>
  <si>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</si>
  <si>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</si>
  <si>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</si>
  <si>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</si>
  <si>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</si>
  <si>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</si>
  <si>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</si>
  <si>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</si>
  <si>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</si>
  <si>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</si>
  <si>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</si>
  <si>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</si>
  <si>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</si>
  <si>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</si>
  <si>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</si>
  <si>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</si>
  <si>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</si>
  <si>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</si>
  <si>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</si>
  <si>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</si>
  <si>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</si>
  <si>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</si>
  <si>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</si>
  <si>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</si>
  <si>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</si>
  <si>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</si>
  <si>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</si>
  <si>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</si>
  <si>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</si>
  <si>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</si>
  <si>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</si>
  <si>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</si>
  <si>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</si>
  <si>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</si>
  <si>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</si>
  <si>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</si>
  <si>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</si>
  <si>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</si>
  <si>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</si>
  <si>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</si>
  <si>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</si>
  <si>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</si>
  <si>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</si>
  <si>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</si>
  <si>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</si>
  <si>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</si>
  <si>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</si>
  <si>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</si>
  <si>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</si>
  <si>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</si>
  <si>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</si>
  <si>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</si>
  <si>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</si>
  <si>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</si>
  <si>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</si>
  <si>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</si>
  <si>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</si>
  <si>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</si>
  <si>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</si>
  <si>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</si>
  <si>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</si>
  <si>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</si>
  <si>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</si>
  <si>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</si>
  <si>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</si>
  <si>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</si>
  <si>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</si>
  <si>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</si>
  <si>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</si>
  <si>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</si>
  <si>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</si>
  <si>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</si>
  <si>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</si>
  <si>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</si>
  <si>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</si>
  <si>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</si>
  <si>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</si>
  <si>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</si>
  <si>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</si>
  <si>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</si>
  <si>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</si>
  <si>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</si>
  <si>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</si>
  <si>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03302466</t>
  </si>
  <si>
    <t>HR</t>
  </si>
  <si>
    <t>060003058</t>
  </si>
  <si>
    <t xml:space="preserve">61063868086 </t>
  </si>
  <si>
    <t>1187</t>
  </si>
  <si>
    <t>ATLANTSKA PLOVIDBA d.d.</t>
  </si>
  <si>
    <t>Dr. Ante Starčevića 24</t>
  </si>
  <si>
    <t>Dubrovnik</t>
  </si>
  <si>
    <t>atlant@atlant.hr</t>
  </si>
  <si>
    <t>www.atlant.hr</t>
  </si>
  <si>
    <t>Vicenco Jerković</t>
  </si>
  <si>
    <t>020 358 230</t>
  </si>
  <si>
    <t>vicenco.jerkovic@atlant.hr</t>
  </si>
  <si>
    <t>Obveznik: ATLANTSKA PLOVIDBA d.d.</t>
  </si>
  <si>
    <t>74780000L0GQ5QG49R37</t>
  </si>
  <si>
    <t>Obveznik: Atlantska plovidba d.d.</t>
  </si>
  <si>
    <t>01.01.2024.</t>
  </si>
  <si>
    <t>stanje na dan  30.09.2024</t>
  </si>
  <si>
    <t>u razdoblju 01.01.2024 do 30.09.2024</t>
  </si>
  <si>
    <t>u razdoblju 01.01.2024. do 30.09.2024</t>
  </si>
  <si>
    <t xml:space="preserve">BILJEŠKE UZ FINANCIJSKE IZVJEŠTAJE - TFI
(koji se sastavljaju za tromjesečna razdoblja)
Naziv izdavatelja:   Atlantska plovidba d.d.
OIB:   61063868086
Izvještajno razdoblje: 01.01.2024. - 30.09.2024.
Društvo je 04 siječnja 2024. godine u kineskom brodogradilištu Jiangsu Hantong Ship Heavy Industry Co. Ltd. preuzelo novogradnju HT82-278 i istog je dana predalo novim vlasnicima.
Hrvatska agencija za nadzor financijskih usluga društvu Tankerska plovidba d.d. iz Zadra odobrila je 10.01.2024.g. objavljivanje ponude za preuzimanje društva Atlantska plovidba d.d. Cijena koju se Ponuditelj u ponudi za preuzimanje obvezuje platiti po dionici iznosi 53,60 EUR za svaku redovnu dionicu Društva. Društvo Tankerska plovidba d.d. je sutradan, 11.01.2024. g. objavilo Ponudu sa rokom trajanja 28 dana od objave u Narodnim novinama i na internetskim stranicama Zagrebačke burze d.d.
Društvo Tankerska plovidba je dana 20.02.2024.g. objavilo Izvješće o preuzimanju ciljnog društva Atlantska plovidba d.d. gdje je izvještilo da je ponudu prihvatilo ukupno 1.748 dioničara ciljnog društva sa ukupno 523.534 redovnih otplaćenih dionica, te da nakon provedene ponude za preuzimanje drže ukupno 1.342.097 redovnih dionica ciljnog društva što predstavlja ukupno 64,11% temeljnog kapitala Društva.
Društvo je 28. veljače 2024. godine objavilo da je s ciljem daljnje modernizacije flote, na sjednici Upravnog odbora Atlantske plovidbe d.d. održanoj 27. veljače 2024.g. dana suglasnost na zaključenje ugovora o gradnji dvaju brodova za prijevoz rasutih terete tipa Ultramax nosivosti 63,500 DWT s brodogradilištem Jiangsu Hantong Ship Heavy Industry Co. Ltd. Ukupna vrijednost investicije je približno 65 milijuna usd, a isporuka brodova predviđena je u 2026. godini.
Na elektronskoj sjednici Upravnog odbora Atlantske plovidbe d.d. održanoj dana 12. travnja 2024. godine, dana je suglasnost na aktiviranje opcijskog ugovora o gradnji i trećeg broda za prijevoz rasutih tereta tipa Ultramax nosivosti 63.500 DWT s brodogradilištem Jiangsu Ship Heavy Industry Co. Ltd. Ukupna vrijednost investicije za ovaj ugovor iznosi približno 32.5 milijuna USD, a isporuka broda je predviđena za 2027. godinu.
Trgovačko društvo Tankerska plovidba, brodarsko dioničko društvo, 30. travnja 2024. dostavilo je Društvu Obavijest o namjeri objave dobrovoljne ponude za preuzimanje ciljnog društva Atlantska plovidba dd sa izjavom da će u roku propisanom Zakonom o preuzimanju dioničkih društava objaviti ponudu za preuzimanje ciljnog društva. Ponuditelj je na dan ove obavijesti držao ukupno 1.350.332 redovnih dionica Atlantske plovidbe dd. HANFA je ponuditelju 22.05.2024. godine izdala Rješenje o odobrenju objavljivanja ponude za preuzimanje, koju je ponuditelj dan kasnije, 23.05.2024 i službeno objavio.Na sjednici upravnog odbora Atlantske plovidbe d.d. održanoj dana 31. srpnja 2024. godine donesena je odluka o imenovanju Revizijskog odbora Atlantske plovidbe d.d. Novoimenovani su članovi Revizijskog odbora Marko Pavić, Nikola Koščica i Igor Bilbija
Atlantska plovidba d.d. je dana 27. rujna 2024. godine, stekla 169 vlastitih dionica, koje predstavljaju 0,01% temeljnog kapitala Društva. Predmetno stjecanje izvršeno je temeljem trgovine na Zagrebačkoj burzi, dana 27. rujna 2024. godine po prosječnoj cijeni od 49,39 eur po dionici. Prije navedenog stjecanja Društvo je imalo 4.429 vlastitih dionica, koje predstavljaju 0,21% temeljnog kapitala Društva, dok nakon provedbe stjecanja dionica, Društvo drži ukupno 4.598 vlastitih dionica, koje predstavljaju 0,22% temeljnog kapitala Društva. </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</si>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</sst>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0" zoomScaleNormal="100" zoomScaleSheetLayoutView="100" workbookViewId="0">
      <selection activeCell="A5" sqref="A5:J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t="s">
        <v>465</v>
      </c>
      <c r="F4" s="139"/>
      <c r="G4" s="99" t="s">
        <v>0</v>
      </c>
      <c r="H4" s="138" t="s">
        <v>470</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463</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454</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20000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457</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458</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39</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343</v>
      </c>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459</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460</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461</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8" zoomScaleNormal="100" zoomScaleSheetLayoutView="98" workbookViewId="0">
      <selection activeCell="H8" sqref="H8"/>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466</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462</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95480136</v>
      </c>
      <c r="I9" s="82">
        <f>I10+I17+I27+I38+I43</f>
        <v>95283646</v>
      </c>
    </row>
    <row r="10" spans="1:9" ht="12.75" customHeight="1" x14ac:dyDescent="0.2">
      <c r="A10" s="191" t="s">
        <v>5</v>
      </c>
      <c r="B10" s="191"/>
      <c r="C10" s="191"/>
      <c r="D10" s="191"/>
      <c r="E10" s="191"/>
      <c r="F10" s="191"/>
      <c r="G10" s="12">
        <v>3</v>
      </c>
      <c r="H10" s="82">
        <f>H11+H12+H13+H14+H15+H16</f>
        <v>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9690928</v>
      </c>
      <c r="I17" s="82">
        <f>I18+I19+I20+I21+I22+I23+I24+I25+I26</f>
        <v>9434438</v>
      </c>
    </row>
    <row r="18" spans="1:9" ht="12.75" customHeight="1" x14ac:dyDescent="0.2">
      <c r="A18" s="190" t="s">
        <v>13</v>
      </c>
      <c r="B18" s="190"/>
      <c r="C18" s="190"/>
      <c r="D18" s="190"/>
      <c r="E18" s="190"/>
      <c r="F18" s="190"/>
      <c r="G18" s="11">
        <v>11</v>
      </c>
      <c r="H18" s="18">
        <v>709603</v>
      </c>
      <c r="I18" s="18">
        <v>709603</v>
      </c>
    </row>
    <row r="19" spans="1:9" ht="12.75" customHeight="1" x14ac:dyDescent="0.2">
      <c r="A19" s="190" t="s">
        <v>14</v>
      </c>
      <c r="B19" s="190"/>
      <c r="C19" s="190"/>
      <c r="D19" s="190"/>
      <c r="E19" s="190"/>
      <c r="F19" s="190"/>
      <c r="G19" s="11">
        <v>12</v>
      </c>
      <c r="H19" s="18">
        <v>4026726</v>
      </c>
      <c r="I19" s="18">
        <v>3927589</v>
      </c>
    </row>
    <row r="20" spans="1:9" ht="12.75" customHeight="1" x14ac:dyDescent="0.2">
      <c r="A20" s="190" t="s">
        <v>15</v>
      </c>
      <c r="B20" s="190"/>
      <c r="C20" s="190"/>
      <c r="D20" s="190"/>
      <c r="E20" s="190"/>
      <c r="F20" s="190"/>
      <c r="G20" s="11">
        <v>13</v>
      </c>
      <c r="H20" s="18">
        <v>100974</v>
      </c>
      <c r="I20" s="18">
        <v>77956</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3046</v>
      </c>
    </row>
    <row r="24" spans="1:9" ht="12.75" customHeight="1" x14ac:dyDescent="0.2">
      <c r="A24" s="190" t="s">
        <v>19</v>
      </c>
      <c r="B24" s="190"/>
      <c r="C24" s="190"/>
      <c r="D24" s="190"/>
      <c r="E24" s="190"/>
      <c r="F24" s="190"/>
      <c r="G24" s="11">
        <v>17</v>
      </c>
      <c r="H24" s="18">
        <v>21902</v>
      </c>
      <c r="I24" s="18">
        <v>24687</v>
      </c>
    </row>
    <row r="25" spans="1:9" ht="12.75" customHeight="1" x14ac:dyDescent="0.2">
      <c r="A25" s="190" t="s">
        <v>20</v>
      </c>
      <c r="B25" s="190"/>
      <c r="C25" s="190"/>
      <c r="D25" s="190"/>
      <c r="E25" s="190"/>
      <c r="F25" s="190"/>
      <c r="G25" s="11">
        <v>18</v>
      </c>
      <c r="H25" s="18">
        <v>29303</v>
      </c>
      <c r="I25" s="18">
        <v>29303</v>
      </c>
    </row>
    <row r="26" spans="1:9" ht="12.75" customHeight="1" x14ac:dyDescent="0.2">
      <c r="A26" s="190" t="s">
        <v>21</v>
      </c>
      <c r="B26" s="190"/>
      <c r="C26" s="190"/>
      <c r="D26" s="190"/>
      <c r="E26" s="190"/>
      <c r="F26" s="190"/>
      <c r="G26" s="11">
        <v>19</v>
      </c>
      <c r="H26" s="18">
        <v>4802420</v>
      </c>
      <c r="I26" s="18">
        <v>4662254</v>
      </c>
    </row>
    <row r="27" spans="1:9" ht="12.75" customHeight="1" x14ac:dyDescent="0.2">
      <c r="A27" s="191" t="s">
        <v>22</v>
      </c>
      <c r="B27" s="191"/>
      <c r="C27" s="191"/>
      <c r="D27" s="191"/>
      <c r="E27" s="191"/>
      <c r="F27" s="191"/>
      <c r="G27" s="12">
        <v>20</v>
      </c>
      <c r="H27" s="82">
        <f>SUM(H28:H37)</f>
        <v>85789208</v>
      </c>
      <c r="I27" s="82">
        <f>SUM(I28:I37)</f>
        <v>85849208</v>
      </c>
    </row>
    <row r="28" spans="1:9" ht="12.75" customHeight="1" x14ac:dyDescent="0.2">
      <c r="A28" s="190" t="s">
        <v>23</v>
      </c>
      <c r="B28" s="190"/>
      <c r="C28" s="190"/>
      <c r="D28" s="190"/>
      <c r="E28" s="190"/>
      <c r="F28" s="190"/>
      <c r="G28" s="11">
        <v>21</v>
      </c>
      <c r="H28" s="18">
        <v>84810354</v>
      </c>
      <c r="I28" s="18">
        <v>84810354</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93968</v>
      </c>
      <c r="I31" s="18">
        <v>93968</v>
      </c>
    </row>
    <row r="32" spans="1:9" ht="23.45" customHeight="1" x14ac:dyDescent="0.2">
      <c r="A32" s="190" t="s">
        <v>27</v>
      </c>
      <c r="B32" s="190"/>
      <c r="C32" s="190"/>
      <c r="D32" s="190"/>
      <c r="E32" s="190"/>
      <c r="F32" s="190"/>
      <c r="G32" s="11">
        <v>25</v>
      </c>
      <c r="H32" s="18">
        <v>684886</v>
      </c>
      <c r="I32" s="18">
        <v>744886</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200000</v>
      </c>
      <c r="I35" s="18">
        <v>200000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83646853</v>
      </c>
      <c r="I44" s="82">
        <f>I45+I53+I60+I70</f>
        <v>102878328</v>
      </c>
    </row>
    <row r="45" spans="1:9" ht="12.75" customHeight="1" x14ac:dyDescent="0.2">
      <c r="A45" s="191" t="s">
        <v>39</v>
      </c>
      <c r="B45" s="191"/>
      <c r="C45" s="191"/>
      <c r="D45" s="191"/>
      <c r="E45" s="191"/>
      <c r="F45" s="191"/>
      <c r="G45" s="12">
        <v>38</v>
      </c>
      <c r="H45" s="82">
        <f>SUM(H46:H52)</f>
        <v>2712382</v>
      </c>
      <c r="I45" s="82">
        <f>SUM(I46:I52)</f>
        <v>2417606</v>
      </c>
    </row>
    <row r="46" spans="1:9" ht="12.75" customHeight="1" x14ac:dyDescent="0.2">
      <c r="A46" s="190" t="s">
        <v>40</v>
      </c>
      <c r="B46" s="190"/>
      <c r="C46" s="190"/>
      <c r="D46" s="190"/>
      <c r="E46" s="190"/>
      <c r="F46" s="190"/>
      <c r="G46" s="11">
        <v>39</v>
      </c>
      <c r="H46" s="18">
        <v>850042</v>
      </c>
      <c r="I46" s="18">
        <v>731005</v>
      </c>
    </row>
    <row r="47" spans="1:9" ht="12.75" customHeight="1" x14ac:dyDescent="0.2">
      <c r="A47" s="190" t="s">
        <v>41</v>
      </c>
      <c r="B47" s="190"/>
      <c r="C47" s="190"/>
      <c r="D47" s="190"/>
      <c r="E47" s="190"/>
      <c r="F47" s="190"/>
      <c r="G47" s="11">
        <v>40</v>
      </c>
      <c r="H47" s="18">
        <v>1653261</v>
      </c>
      <c r="I47" s="18">
        <v>1686601</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209079</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68440655</v>
      </c>
      <c r="I53" s="82">
        <f>SUM(I54:I59)</f>
        <v>67937208</v>
      </c>
    </row>
    <row r="54" spans="1:9" ht="12.75" customHeight="1" x14ac:dyDescent="0.2">
      <c r="A54" s="190" t="s">
        <v>48</v>
      </c>
      <c r="B54" s="190"/>
      <c r="C54" s="190"/>
      <c r="D54" s="190"/>
      <c r="E54" s="190"/>
      <c r="F54" s="190"/>
      <c r="G54" s="11">
        <v>47</v>
      </c>
      <c r="H54" s="18">
        <v>67013215</v>
      </c>
      <c r="I54" s="18">
        <v>66959592</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695780</v>
      </c>
      <c r="I56" s="18">
        <v>116751</v>
      </c>
    </row>
    <row r="57" spans="1:9" ht="12.75" customHeight="1" x14ac:dyDescent="0.2">
      <c r="A57" s="190" t="s">
        <v>51</v>
      </c>
      <c r="B57" s="190"/>
      <c r="C57" s="190"/>
      <c r="D57" s="190"/>
      <c r="E57" s="190"/>
      <c r="F57" s="190"/>
      <c r="G57" s="11">
        <v>50</v>
      </c>
      <c r="H57" s="18">
        <v>7348</v>
      </c>
      <c r="I57" s="18">
        <v>7848</v>
      </c>
    </row>
    <row r="58" spans="1:9" ht="12.75" customHeight="1" x14ac:dyDescent="0.2">
      <c r="A58" s="190" t="s">
        <v>52</v>
      </c>
      <c r="B58" s="190"/>
      <c r="C58" s="190"/>
      <c r="D58" s="190"/>
      <c r="E58" s="190"/>
      <c r="F58" s="190"/>
      <c r="G58" s="11">
        <v>51</v>
      </c>
      <c r="H58" s="18">
        <v>76346</v>
      </c>
      <c r="I58" s="18">
        <v>70663</v>
      </c>
    </row>
    <row r="59" spans="1:9" ht="12.75" customHeight="1" x14ac:dyDescent="0.2">
      <c r="A59" s="190" t="s">
        <v>53</v>
      </c>
      <c r="B59" s="190"/>
      <c r="C59" s="190"/>
      <c r="D59" s="190"/>
      <c r="E59" s="190"/>
      <c r="F59" s="190"/>
      <c r="G59" s="11">
        <v>52</v>
      </c>
      <c r="H59" s="18">
        <v>647966</v>
      </c>
      <c r="I59" s="18">
        <v>782354</v>
      </c>
    </row>
    <row r="60" spans="1:9" ht="12.75" customHeight="1" x14ac:dyDescent="0.2">
      <c r="A60" s="191" t="s">
        <v>54</v>
      </c>
      <c r="B60" s="191"/>
      <c r="C60" s="191"/>
      <c r="D60" s="191"/>
      <c r="E60" s="191"/>
      <c r="F60" s="191"/>
      <c r="G60" s="12">
        <v>53</v>
      </c>
      <c r="H60" s="82">
        <f>SUM(H61:H69)</f>
        <v>11907240</v>
      </c>
      <c r="I60" s="82">
        <f>SUM(I61:I69)</f>
        <v>31663786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11907240</v>
      </c>
      <c r="I68" s="18">
        <v>31663786</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586576</v>
      </c>
      <c r="I70" s="18">
        <v>859728</v>
      </c>
    </row>
    <row r="71" spans="1:9" ht="12.75" customHeight="1" x14ac:dyDescent="0.2">
      <c r="A71" s="206" t="s">
        <v>58</v>
      </c>
      <c r="B71" s="206"/>
      <c r="C71" s="206"/>
      <c r="D71" s="206"/>
      <c r="E71" s="206"/>
      <c r="F71" s="206"/>
      <c r="G71" s="11">
        <v>64</v>
      </c>
      <c r="H71" s="18">
        <v>0</v>
      </c>
      <c r="I71" s="18">
        <v>0</v>
      </c>
    </row>
    <row r="72" spans="1:9" ht="12.75" customHeight="1" x14ac:dyDescent="0.2">
      <c r="A72" s="192" t="s">
        <v>304</v>
      </c>
      <c r="B72" s="192"/>
      <c r="C72" s="192"/>
      <c r="D72" s="192"/>
      <c r="E72" s="192"/>
      <c r="F72" s="192"/>
      <c r="G72" s="12">
        <v>65</v>
      </c>
      <c r="H72" s="82">
        <f>H8+H9+H44+H71</f>
        <v>179126989</v>
      </c>
      <c r="I72" s="82">
        <f>I8+I9+I44+I71</f>
        <v>198161974</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151701570</v>
      </c>
      <c r="I75" s="83">
        <f>I76+I77+I78+I84+I85+I91+I94+I97</f>
        <v>158923361</v>
      </c>
    </row>
    <row r="76" spans="1:9" ht="12.75" customHeight="1" x14ac:dyDescent="0.2">
      <c r="A76" s="190" t="s">
        <v>61</v>
      </c>
      <c r="B76" s="190"/>
      <c r="C76" s="190"/>
      <c r="D76" s="190"/>
      <c r="E76" s="190"/>
      <c r="F76" s="190"/>
      <c r="G76" s="11">
        <v>68</v>
      </c>
      <c r="H76" s="18">
        <v>83347800</v>
      </c>
      <c r="I76" s="18">
        <v>83347800</v>
      </c>
    </row>
    <row r="77" spans="1:9" ht="12.75" customHeight="1" x14ac:dyDescent="0.2">
      <c r="A77" s="190" t="s">
        <v>62</v>
      </c>
      <c r="B77" s="190"/>
      <c r="C77" s="190"/>
      <c r="D77" s="190"/>
      <c r="E77" s="190"/>
      <c r="F77" s="190"/>
      <c r="G77" s="11">
        <v>69</v>
      </c>
      <c r="H77" s="18">
        <v>9547025</v>
      </c>
      <c r="I77" s="18">
        <v>9547025</v>
      </c>
    </row>
    <row r="78" spans="1:9" ht="12.75" customHeight="1" x14ac:dyDescent="0.2">
      <c r="A78" s="191" t="s">
        <v>63</v>
      </c>
      <c r="B78" s="191"/>
      <c r="C78" s="191"/>
      <c r="D78" s="191"/>
      <c r="E78" s="191"/>
      <c r="F78" s="191"/>
      <c r="G78" s="12">
        <v>70</v>
      </c>
      <c r="H78" s="83">
        <f>SUM(H79:H83)</f>
        <v>2778260</v>
      </c>
      <c r="I78" s="83">
        <f>SUM(I79:I83)</f>
        <v>2778260</v>
      </c>
    </row>
    <row r="79" spans="1:9" ht="12.75" customHeight="1" x14ac:dyDescent="0.2">
      <c r="A79" s="190" t="s">
        <v>64</v>
      </c>
      <c r="B79" s="190"/>
      <c r="C79" s="190"/>
      <c r="D79" s="190"/>
      <c r="E79" s="190"/>
      <c r="F79" s="190"/>
      <c r="G79" s="11">
        <v>71</v>
      </c>
      <c r="H79" s="18">
        <v>2778260</v>
      </c>
      <c r="I79" s="18">
        <v>2778260</v>
      </c>
    </row>
    <row r="80" spans="1:9" ht="12.75" customHeight="1" x14ac:dyDescent="0.2">
      <c r="A80" s="190" t="s">
        <v>65</v>
      </c>
      <c r="B80" s="190"/>
      <c r="C80" s="190"/>
      <c r="D80" s="190"/>
      <c r="E80" s="190"/>
      <c r="F80" s="190"/>
      <c r="G80" s="11">
        <v>72</v>
      </c>
      <c r="H80" s="18">
        <v>296232</v>
      </c>
      <c r="I80" s="18">
        <v>304579</v>
      </c>
    </row>
    <row r="81" spans="1:9" ht="12.75" customHeight="1" x14ac:dyDescent="0.2">
      <c r="A81" s="190" t="s">
        <v>66</v>
      </c>
      <c r="B81" s="190"/>
      <c r="C81" s="190"/>
      <c r="D81" s="190"/>
      <c r="E81" s="190"/>
      <c r="F81" s="190"/>
      <c r="G81" s="11">
        <v>73</v>
      </c>
      <c r="H81" s="18">
        <v>-296232</v>
      </c>
      <c r="I81" s="18">
        <v>-304579</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0</v>
      </c>
      <c r="I84" s="43">
        <v>0</v>
      </c>
    </row>
    <row r="85" spans="1:9" ht="12.75" customHeight="1" x14ac:dyDescent="0.2">
      <c r="A85" s="191" t="s">
        <v>446</v>
      </c>
      <c r="B85" s="191"/>
      <c r="C85" s="191"/>
      <c r="D85" s="191"/>
      <c r="E85" s="191"/>
      <c r="F85" s="191"/>
      <c r="G85" s="12">
        <v>77</v>
      </c>
      <c r="H85" s="82">
        <f>H86+H87+H88+H89+H90</f>
        <v>507162</v>
      </c>
      <c r="I85" s="82">
        <f>I86+I87+I88+I89+I90</f>
        <v>507162</v>
      </c>
    </row>
    <row r="86" spans="1:9" ht="25.5" customHeight="1" x14ac:dyDescent="0.2">
      <c r="A86" s="190" t="s">
        <v>447</v>
      </c>
      <c r="B86" s="190"/>
      <c r="C86" s="190"/>
      <c r="D86" s="190"/>
      <c r="E86" s="190"/>
      <c r="F86" s="190"/>
      <c r="G86" s="11">
        <v>78</v>
      </c>
      <c r="H86" s="18">
        <v>507162</v>
      </c>
      <c r="I86" s="18">
        <v>507162</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70400362</v>
      </c>
      <c r="I91" s="82">
        <f>I92-I93</f>
        <v>55512976</v>
      </c>
    </row>
    <row r="92" spans="1:9" ht="12.75" customHeight="1" x14ac:dyDescent="0.2">
      <c r="A92" s="190" t="s">
        <v>72</v>
      </c>
      <c r="B92" s="190"/>
      <c r="C92" s="190"/>
      <c r="D92" s="190"/>
      <c r="E92" s="190"/>
      <c r="F92" s="190"/>
      <c r="G92" s="11">
        <v>84</v>
      </c>
      <c r="H92" s="18">
        <v>70400362</v>
      </c>
      <c r="I92" s="18">
        <v>55512976</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-14879039</v>
      </c>
      <c r="I94" s="82">
        <f>I95-I96</f>
        <v>7230138</v>
      </c>
    </row>
    <row r="95" spans="1:9" ht="12.75" customHeight="1" x14ac:dyDescent="0.2">
      <c r="A95" s="190" t="s">
        <v>74</v>
      </c>
      <c r="B95" s="190"/>
      <c r="C95" s="190"/>
      <c r="D95" s="190"/>
      <c r="E95" s="190"/>
      <c r="F95" s="190"/>
      <c r="G95" s="11">
        <v>87</v>
      </c>
      <c r="H95" s="18">
        <v>0</v>
      </c>
      <c r="I95" s="18">
        <v>7230138</v>
      </c>
    </row>
    <row r="96" spans="1:9" ht="12.75" customHeight="1" x14ac:dyDescent="0.2">
      <c r="A96" s="190" t="s">
        <v>75</v>
      </c>
      <c r="B96" s="190"/>
      <c r="C96" s="190"/>
      <c r="D96" s="190"/>
      <c r="E96" s="190"/>
      <c r="F96" s="190"/>
      <c r="G96" s="11">
        <v>88</v>
      </c>
      <c r="H96" s="18">
        <v>14879039</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217825</v>
      </c>
      <c r="I98" s="82">
        <f>SUM(I99:I104)</f>
        <v>217825</v>
      </c>
    </row>
    <row r="99" spans="1:9" ht="12.75" customHeight="1" x14ac:dyDescent="0.2">
      <c r="A99" s="190" t="s">
        <v>77</v>
      </c>
      <c r="B99" s="190"/>
      <c r="C99" s="190"/>
      <c r="D99" s="190"/>
      <c r="E99" s="190"/>
      <c r="F99" s="190"/>
      <c r="G99" s="11">
        <v>91</v>
      </c>
      <c r="H99" s="18">
        <v>217825</v>
      </c>
      <c r="I99" s="18">
        <v>217825</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2137006</v>
      </c>
      <c r="I105" s="82">
        <f>SUM(I106:I116)</f>
        <v>2130111</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2137006</v>
      </c>
      <c r="I111" s="18">
        <v>2130111</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24782826</v>
      </c>
      <c r="I117" s="82">
        <f>SUM(I118:I131)</f>
        <v>36890677</v>
      </c>
    </row>
    <row r="118" spans="1:9" ht="12.75" customHeight="1" x14ac:dyDescent="0.2">
      <c r="A118" s="190" t="s">
        <v>83</v>
      </c>
      <c r="B118" s="190"/>
      <c r="C118" s="190"/>
      <c r="D118" s="190"/>
      <c r="E118" s="190"/>
      <c r="F118" s="190"/>
      <c r="G118" s="11">
        <v>110</v>
      </c>
      <c r="H118" s="18">
        <v>18395338</v>
      </c>
      <c r="I118" s="18">
        <v>32883275</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1991799</v>
      </c>
      <c r="I123" s="18">
        <v>492319</v>
      </c>
    </row>
    <row r="124" spans="1:9" ht="12.75" customHeight="1" x14ac:dyDescent="0.2">
      <c r="A124" s="190" t="s">
        <v>89</v>
      </c>
      <c r="B124" s="190"/>
      <c r="C124" s="190"/>
      <c r="D124" s="190"/>
      <c r="E124" s="190"/>
      <c r="F124" s="190"/>
      <c r="G124" s="11">
        <v>116</v>
      </c>
      <c r="H124" s="18">
        <v>21844</v>
      </c>
      <c r="I124" s="18">
        <v>21844</v>
      </c>
    </row>
    <row r="125" spans="1:9" ht="12.75" customHeight="1" x14ac:dyDescent="0.2">
      <c r="A125" s="190" t="s">
        <v>90</v>
      </c>
      <c r="B125" s="190"/>
      <c r="C125" s="190"/>
      <c r="D125" s="190"/>
      <c r="E125" s="190"/>
      <c r="F125" s="190"/>
      <c r="G125" s="11">
        <v>117</v>
      </c>
      <c r="H125" s="18">
        <v>2794554</v>
      </c>
      <c r="I125" s="18">
        <v>1903774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131482</v>
      </c>
      <c r="I127" s="18">
        <v>133836</v>
      </c>
    </row>
    <row r="128" spans="1:9" x14ac:dyDescent="0.2">
      <c r="A128" s="190" t="s">
        <v>95</v>
      </c>
      <c r="B128" s="190"/>
      <c r="C128" s="190"/>
      <c r="D128" s="190"/>
      <c r="E128" s="190"/>
      <c r="F128" s="190"/>
      <c r="G128" s="11">
        <v>120</v>
      </c>
      <c r="H128" s="18">
        <v>109763</v>
      </c>
      <c r="I128" s="18">
        <v>87896</v>
      </c>
    </row>
    <row r="129" spans="1:9" x14ac:dyDescent="0.2">
      <c r="A129" s="190" t="s">
        <v>96</v>
      </c>
      <c r="B129" s="190"/>
      <c r="C129" s="190"/>
      <c r="D129" s="190"/>
      <c r="E129" s="190"/>
      <c r="F129" s="190"/>
      <c r="G129" s="11">
        <v>121</v>
      </c>
      <c r="H129" s="18">
        <v>186902</v>
      </c>
      <c r="I129" s="18">
        <v>170096</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1151144</v>
      </c>
      <c r="I131" s="18">
        <v>1197637</v>
      </c>
    </row>
    <row r="132" spans="1:9" ht="22.15" customHeight="1" x14ac:dyDescent="0.2">
      <c r="A132" s="206" t="s">
        <v>99</v>
      </c>
      <c r="B132" s="206"/>
      <c r="C132" s="206"/>
      <c r="D132" s="206"/>
      <c r="E132" s="206"/>
      <c r="F132" s="206"/>
      <c r="G132" s="11">
        <v>124</v>
      </c>
      <c r="H132" s="18">
        <v>287762</v>
      </c>
      <c r="I132" s="18">
        <v>0</v>
      </c>
    </row>
    <row r="133" spans="1:9" ht="12.75" customHeight="1" x14ac:dyDescent="0.2">
      <c r="A133" s="192" t="s">
        <v>358</v>
      </c>
      <c r="B133" s="192"/>
      <c r="C133" s="192"/>
      <c r="D133" s="192"/>
      <c r="E133" s="192"/>
      <c r="F133" s="192"/>
      <c r="G133" s="12">
        <v>125</v>
      </c>
      <c r="H133" s="82">
        <f>H75+H98+H105+H117+H132</f>
        <v>179126989</v>
      </c>
      <c r="I133" s="82">
        <f>I75+I98+I105+I117+I132</f>
        <v>198161974</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P54" sqref="P5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467</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32721382</v>
      </c>
      <c r="I8" s="48">
        <f>SUM(I9:I13)</f>
        <v>10113591</v>
      </c>
      <c r="J8" s="48">
        <f>SUM(J9:J13)</f>
        <v>39959895</v>
      </c>
      <c r="K8" s="48">
        <f>SUM(K9:K13)</f>
        <v>13570165</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31019524</v>
      </c>
      <c r="I10" s="49">
        <v>9863022</v>
      </c>
      <c r="J10" s="49">
        <v>38111647</v>
      </c>
      <c r="K10" s="49">
        <v>12459290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103306</v>
      </c>
      <c r="I12" s="49">
        <v>34063</v>
      </c>
      <c r="J12" s="49">
        <v>92581</v>
      </c>
      <c r="K12" s="49">
        <v>33328</v>
      </c>
    </row>
    <row r="13" spans="1:11" ht="12.75" customHeight="1" x14ac:dyDescent="0.2">
      <c r="A13" s="190" t="s">
        <v>119</v>
      </c>
      <c r="B13" s="190"/>
      <c r="C13" s="190"/>
      <c r="D13" s="190"/>
      <c r="E13" s="190"/>
      <c r="F13" s="190"/>
      <c r="G13" s="11">
        <v>6</v>
      </c>
      <c r="H13" s="49">
        <v>1598552</v>
      </c>
      <c r="I13" s="49">
        <v>216506</v>
      </c>
      <c r="J13" s="49">
        <v>1755667</v>
      </c>
      <c r="K13" s="49">
        <v>1077547</v>
      </c>
    </row>
    <row r="14" spans="1:11" ht="12.75" customHeight="1" x14ac:dyDescent="0.2">
      <c r="A14" s="224" t="s">
        <v>360</v>
      </c>
      <c r="B14" s="224"/>
      <c r="C14" s="224"/>
      <c r="D14" s="224"/>
      <c r="E14" s="224"/>
      <c r="F14" s="224"/>
      <c r="G14" s="12">
        <v>7</v>
      </c>
      <c r="H14" s="48">
        <f>H15+H16+H20+H24+H25+H26+H29+H36</f>
        <v>35280976</v>
      </c>
      <c r="I14" s="48">
        <f>I15+I16+I20+I24+I25+I26+I29+I36</f>
        <v>11315458</v>
      </c>
      <c r="J14" s="48">
        <f>J15+J16+J20+J24+J25+J26+J29+J36</f>
        <v>33566823</v>
      </c>
      <c r="K14" s="48">
        <f>K15+K16+K20+K24+K25+K26+K29+K36</f>
        <v>12061594</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29836450</v>
      </c>
      <c r="I16" s="48">
        <f>SUM(I17:I19)</f>
        <v>9677240</v>
      </c>
      <c r="J16" s="48">
        <f>SUM(J17:J19)</f>
        <v>27110038</v>
      </c>
      <c r="K16" s="48">
        <f>SUM(K17:K19)</f>
        <v>9420550</v>
      </c>
    </row>
    <row r="17" spans="1:11" ht="12.75" customHeight="1" x14ac:dyDescent="0.2">
      <c r="A17" s="225" t="s">
        <v>120</v>
      </c>
      <c r="B17" s="225"/>
      <c r="C17" s="225"/>
      <c r="D17" s="225"/>
      <c r="E17" s="225"/>
      <c r="F17" s="225"/>
      <c r="G17" s="11">
        <v>10</v>
      </c>
      <c r="H17" s="49">
        <v>4364222</v>
      </c>
      <c r="I17" s="49">
        <v>1329445</v>
      </c>
      <c r="J17" s="49">
        <v>4210574</v>
      </c>
      <c r="K17" s="49">
        <v>1526819</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25472228</v>
      </c>
      <c r="I19" s="49">
        <v>8347795</v>
      </c>
      <c r="J19" s="49">
        <v>22899464</v>
      </c>
      <c r="K19" s="49">
        <v>7893731</v>
      </c>
    </row>
    <row r="20" spans="1:11" ht="12.75" customHeight="1" x14ac:dyDescent="0.2">
      <c r="A20" s="191" t="s">
        <v>441</v>
      </c>
      <c r="B20" s="191"/>
      <c r="C20" s="191"/>
      <c r="D20" s="191"/>
      <c r="E20" s="191"/>
      <c r="F20" s="191"/>
      <c r="G20" s="12">
        <v>13</v>
      </c>
      <c r="H20" s="48">
        <f>SUM(H21:H23)</f>
        <v>1588398</v>
      </c>
      <c r="I20" s="48">
        <f>SUM(I21:I23)</f>
        <v>529755</v>
      </c>
      <c r="J20" s="48">
        <f>SUM(J21:J23)</f>
        <v>1728216</v>
      </c>
      <c r="K20" s="48">
        <f>SUM(K21:K23)</f>
        <v>595761</v>
      </c>
    </row>
    <row r="21" spans="1:11" ht="12.75" customHeight="1" x14ac:dyDescent="0.2">
      <c r="A21" s="225" t="s">
        <v>105</v>
      </c>
      <c r="B21" s="225"/>
      <c r="C21" s="225"/>
      <c r="D21" s="225"/>
      <c r="E21" s="225"/>
      <c r="F21" s="225"/>
      <c r="G21" s="11">
        <v>14</v>
      </c>
      <c r="H21" s="49">
        <v>926507</v>
      </c>
      <c r="I21" s="49">
        <v>312243</v>
      </c>
      <c r="J21" s="49">
        <v>1008632</v>
      </c>
      <c r="K21" s="49">
        <v>328924</v>
      </c>
    </row>
    <row r="22" spans="1:11" ht="12.75" customHeight="1" x14ac:dyDescent="0.2">
      <c r="A22" s="225" t="s">
        <v>106</v>
      </c>
      <c r="B22" s="225"/>
      <c r="C22" s="225"/>
      <c r="D22" s="225"/>
      <c r="E22" s="225"/>
      <c r="F22" s="225"/>
      <c r="G22" s="11">
        <v>15</v>
      </c>
      <c r="H22" s="49">
        <v>428472</v>
      </c>
      <c r="I22" s="49">
        <v>140381</v>
      </c>
      <c r="J22" s="49">
        <v>441097</v>
      </c>
      <c r="K22" s="49">
        <v>153263</v>
      </c>
    </row>
    <row r="23" spans="1:11" ht="12.75" customHeight="1" x14ac:dyDescent="0.2">
      <c r="A23" s="225" t="s">
        <v>107</v>
      </c>
      <c r="B23" s="225"/>
      <c r="C23" s="225"/>
      <c r="D23" s="225"/>
      <c r="E23" s="225"/>
      <c r="F23" s="225"/>
      <c r="G23" s="11">
        <v>16</v>
      </c>
      <c r="H23" s="49">
        <v>233419</v>
      </c>
      <c r="I23" s="49">
        <v>77131</v>
      </c>
      <c r="J23" s="49">
        <v>278487</v>
      </c>
      <c r="K23" s="49">
        <v>113574</v>
      </c>
    </row>
    <row r="24" spans="1:11" ht="12.75" customHeight="1" x14ac:dyDescent="0.2">
      <c r="A24" s="190" t="s">
        <v>108</v>
      </c>
      <c r="B24" s="190"/>
      <c r="C24" s="190"/>
      <c r="D24" s="190"/>
      <c r="E24" s="190"/>
      <c r="F24" s="190"/>
      <c r="G24" s="11">
        <v>17</v>
      </c>
      <c r="H24" s="49">
        <v>238489</v>
      </c>
      <c r="I24" s="49">
        <v>79517</v>
      </c>
      <c r="J24" s="49">
        <v>222376</v>
      </c>
      <c r="K24" s="49">
        <v>69847</v>
      </c>
    </row>
    <row r="25" spans="1:11" ht="12.75" customHeight="1" x14ac:dyDescent="0.2">
      <c r="A25" s="190" t="s">
        <v>109</v>
      </c>
      <c r="B25" s="190"/>
      <c r="C25" s="190"/>
      <c r="D25" s="190"/>
      <c r="E25" s="190"/>
      <c r="F25" s="190"/>
      <c r="G25" s="11">
        <v>18</v>
      </c>
      <c r="H25" s="49">
        <v>0</v>
      </c>
      <c r="I25" s="49">
        <v>0</v>
      </c>
      <c r="J25" s="49">
        <v>0</v>
      </c>
      <c r="K25" s="49">
        <v>0</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3617639</v>
      </c>
      <c r="I36" s="49">
        <v>1028946</v>
      </c>
      <c r="J36" s="49">
        <v>4506193</v>
      </c>
      <c r="K36" s="49">
        <v>1975436</v>
      </c>
    </row>
    <row r="37" spans="1:11" ht="12.75" customHeight="1" x14ac:dyDescent="0.2">
      <c r="A37" s="224" t="s">
        <v>361</v>
      </c>
      <c r="B37" s="224"/>
      <c r="C37" s="224"/>
      <c r="D37" s="224"/>
      <c r="E37" s="224"/>
      <c r="F37" s="224"/>
      <c r="G37" s="12">
        <v>30</v>
      </c>
      <c r="H37" s="48">
        <f>SUM(H38:H47)</f>
        <v>1063021</v>
      </c>
      <c r="I37" s="48">
        <f>SUM(I38:I47)</f>
        <v>143075</v>
      </c>
      <c r="J37" s="48">
        <f>SUM(J38:J47)</f>
        <v>2456789</v>
      </c>
      <c r="K37" s="48">
        <f>SUM(K38:K47)</f>
        <v>369919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277102</v>
      </c>
      <c r="I43" s="49">
        <v>0</v>
      </c>
      <c r="J43" s="49">
        <v>0</v>
      </c>
      <c r="K43" s="49">
        <v>0</v>
      </c>
    </row>
    <row r="44" spans="1:11" ht="12.75" customHeight="1" x14ac:dyDescent="0.2">
      <c r="A44" s="190" t="s">
        <v>137</v>
      </c>
      <c r="B44" s="190"/>
      <c r="C44" s="190"/>
      <c r="D44" s="190"/>
      <c r="E44" s="190"/>
      <c r="F44" s="190"/>
      <c r="G44" s="11">
        <v>37</v>
      </c>
      <c r="H44" s="49">
        <v>96091</v>
      </c>
      <c r="I44" s="49">
        <v>2385</v>
      </c>
      <c r="J44" s="49">
        <v>1273468</v>
      </c>
      <c r="K44" s="49">
        <v>369919</v>
      </c>
    </row>
    <row r="45" spans="1:11" ht="12.75" customHeight="1" x14ac:dyDescent="0.2">
      <c r="A45" s="190" t="s">
        <v>138</v>
      </c>
      <c r="B45" s="190"/>
      <c r="C45" s="190"/>
      <c r="D45" s="190"/>
      <c r="E45" s="190"/>
      <c r="F45" s="190"/>
      <c r="G45" s="11">
        <v>38</v>
      </c>
      <c r="H45" s="49">
        <v>636983</v>
      </c>
      <c r="I45" s="49">
        <v>140690</v>
      </c>
      <c r="J45" s="49">
        <v>1133212</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52845</v>
      </c>
      <c r="I47" s="49">
        <v>0</v>
      </c>
      <c r="J47" s="49">
        <v>50109</v>
      </c>
      <c r="K47" s="49">
        <v>0</v>
      </c>
    </row>
    <row r="48" spans="1:11" ht="12.75" customHeight="1" x14ac:dyDescent="0.2">
      <c r="A48" s="224" t="s">
        <v>362</v>
      </c>
      <c r="B48" s="224"/>
      <c r="C48" s="224"/>
      <c r="D48" s="224"/>
      <c r="E48" s="224"/>
      <c r="F48" s="224"/>
      <c r="G48" s="12">
        <v>41</v>
      </c>
      <c r="H48" s="48">
        <f>SUM(H49:H55)</f>
        <v>894128</v>
      </c>
      <c r="I48" s="48">
        <f>SUM(I49:I55)</f>
        <v>142039</v>
      </c>
      <c r="J48" s="48">
        <f>SUM(J49:J55)</f>
        <v>1619723</v>
      </c>
      <c r="K48" s="48">
        <f>SUM(K49:K55)</f>
        <v>1452436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160540</v>
      </c>
      <c r="I51" s="49">
        <v>56288</v>
      </c>
      <c r="J51" s="49">
        <v>117791</v>
      </c>
      <c r="K51" s="49">
        <v>35525</v>
      </c>
    </row>
    <row r="52" spans="1:11" ht="12.75" customHeight="1" x14ac:dyDescent="0.2">
      <c r="A52" s="228" t="s">
        <v>144</v>
      </c>
      <c r="B52" s="228"/>
      <c r="C52" s="228"/>
      <c r="D52" s="228"/>
      <c r="E52" s="228"/>
      <c r="F52" s="228"/>
      <c r="G52" s="11">
        <v>45</v>
      </c>
      <c r="H52" s="49">
        <v>733588</v>
      </c>
      <c r="I52" s="49">
        <v>85751</v>
      </c>
      <c r="J52" s="49">
        <v>1501932</v>
      </c>
      <c r="K52" s="49">
        <v>1416911</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33784403</v>
      </c>
      <c r="I60" s="48">
        <f t="shared" ref="I60:K60" si="0">I8+I37+I56+I57</f>
        <v>10256666</v>
      </c>
      <c r="J60" s="48">
        <f t="shared" si="0"/>
        <v>42416684</v>
      </c>
      <c r="K60" s="48">
        <f t="shared" si="0"/>
        <v>13940084</v>
      </c>
    </row>
    <row r="61" spans="1:11" ht="12.75" customHeight="1" x14ac:dyDescent="0.2">
      <c r="A61" s="224" t="s">
        <v>364</v>
      </c>
      <c r="B61" s="224"/>
      <c r="C61" s="224"/>
      <c r="D61" s="224"/>
      <c r="E61" s="224"/>
      <c r="F61" s="224"/>
      <c r="G61" s="12">
        <v>54</v>
      </c>
      <c r="H61" s="48">
        <f>H14+H48+H58+H59</f>
        <v>36175104</v>
      </c>
      <c r="I61" s="48">
        <f t="shared" ref="I61:K61" si="1">I14+I48+I58+I59</f>
        <v>11457497</v>
      </c>
      <c r="J61" s="48">
        <f t="shared" si="1"/>
        <v>35186546</v>
      </c>
      <c r="K61" s="48">
        <f t="shared" si="1"/>
        <v>13514030</v>
      </c>
    </row>
    <row r="62" spans="1:11" ht="12.75" customHeight="1" x14ac:dyDescent="0.2">
      <c r="A62" s="224" t="s">
        <v>365</v>
      </c>
      <c r="B62" s="224"/>
      <c r="C62" s="224"/>
      <c r="D62" s="224"/>
      <c r="E62" s="224"/>
      <c r="F62" s="224"/>
      <c r="G62" s="12">
        <v>55</v>
      </c>
      <c r="H62" s="48">
        <f>H60-H61</f>
        <v>-2390701</v>
      </c>
      <c r="I62" s="48">
        <f t="shared" ref="I62:K62" si="2">I60-I61</f>
        <v>-1200831</v>
      </c>
      <c r="J62" s="48">
        <f t="shared" si="2"/>
        <v>7230138</v>
      </c>
      <c r="K62" s="48">
        <f t="shared" si="2"/>
        <v>426054</v>
      </c>
    </row>
    <row r="63" spans="1:11" ht="12.75" customHeight="1" x14ac:dyDescent="0.2">
      <c r="A63" s="229" t="s">
        <v>366</v>
      </c>
      <c r="B63" s="229"/>
      <c r="C63" s="229"/>
      <c r="D63" s="229"/>
      <c r="E63" s="229"/>
      <c r="F63" s="229"/>
      <c r="G63" s="12">
        <v>56</v>
      </c>
      <c r="H63" s="48">
        <f>+IF((H60-H61)&gt;0,(H60-H61),0)</f>
        <v>0</v>
      </c>
      <c r="I63" s="48">
        <f t="shared" ref="I63:K63" si="3">+IF((I60-I61)&gt;0,(I60-I61),0)</f>
        <v>0</v>
      </c>
      <c r="J63" s="48">
        <f t="shared" si="3"/>
        <v>7230138</v>
      </c>
      <c r="K63" s="48">
        <f t="shared" si="3"/>
        <v>426054</v>
      </c>
    </row>
    <row r="64" spans="1:11" ht="12.75" customHeight="1" x14ac:dyDescent="0.2">
      <c r="A64" s="229" t="s">
        <v>367</v>
      </c>
      <c r="B64" s="229"/>
      <c r="C64" s="229"/>
      <c r="D64" s="229"/>
      <c r="E64" s="229"/>
      <c r="F64" s="229"/>
      <c r="G64" s="12">
        <v>57</v>
      </c>
      <c r="H64" s="48">
        <f>+IF((H60-H61)&lt;0,(H60-H61),0)</f>
        <v>-2390701</v>
      </c>
      <c r="I64" s="48">
        <f t="shared" ref="I64:K64" si="4">+IF((I60-I61)&lt;0,(I60-I61),0)</f>
        <v>-1200831</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-2390701</v>
      </c>
      <c r="I66" s="48">
        <f t="shared" ref="I66:K66" si="5">I62-I65</f>
        <v>-1200831</v>
      </c>
      <c r="J66" s="48">
        <f t="shared" si="5"/>
        <v>7230138</v>
      </c>
      <c r="K66" s="48">
        <f t="shared" si="5"/>
        <v>426054</v>
      </c>
    </row>
    <row r="67" spans="1:11" ht="12.75" customHeight="1" x14ac:dyDescent="0.2">
      <c r="A67" s="229" t="s">
        <v>369</v>
      </c>
      <c r="B67" s="229"/>
      <c r="C67" s="229"/>
      <c r="D67" s="229"/>
      <c r="E67" s="229"/>
      <c r="F67" s="229"/>
      <c r="G67" s="12">
        <v>60</v>
      </c>
      <c r="H67" s="48">
        <f>+IF((H62-H65)&gt;0,(H62-H65),0)</f>
        <v>0</v>
      </c>
      <c r="I67" s="48">
        <f t="shared" ref="I67:K67" si="6">+IF((I62-I65)&gt;0,(I62-I65),0)</f>
        <v>0</v>
      </c>
      <c r="J67" s="48">
        <f t="shared" si="6"/>
        <v>7230138</v>
      </c>
      <c r="K67" s="48">
        <f t="shared" si="6"/>
        <v>426054</v>
      </c>
    </row>
    <row r="68" spans="1:11" ht="12.75" customHeight="1" x14ac:dyDescent="0.2">
      <c r="A68" s="229" t="s">
        <v>370</v>
      </c>
      <c r="B68" s="229"/>
      <c r="C68" s="229"/>
      <c r="D68" s="229"/>
      <c r="E68" s="229"/>
      <c r="F68" s="229"/>
      <c r="G68" s="12">
        <v>61</v>
      </c>
      <c r="H68" s="48">
        <f>+IF((H62-H65)&lt;0,(H62-H65),0)</f>
        <v>-2390701</v>
      </c>
      <c r="I68" s="48">
        <f t="shared" ref="I68:K68" si="7">+IF((I62-I65)&lt;0,(I62-I65),0)</f>
        <v>-1200831</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24" sqref="I2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468</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464</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-2390701</v>
      </c>
      <c r="I8" s="64">
        <v>7230138</v>
      </c>
    </row>
    <row r="9" spans="1:9" ht="12.75" customHeight="1" x14ac:dyDescent="0.2">
      <c r="A9" s="248" t="s">
        <v>171</v>
      </c>
      <c r="B9" s="248"/>
      <c r="C9" s="248"/>
      <c r="D9" s="248"/>
      <c r="E9" s="248"/>
      <c r="F9" s="248"/>
      <c r="G9" s="65">
        <v>2</v>
      </c>
      <c r="H9" s="66">
        <f>H10+H11+H12+H13+H14+H15+H16+H17</f>
        <v>-27009</v>
      </c>
      <c r="I9" s="66">
        <f>I10+I11+I12+I13+I14+I15+I16+I17</f>
        <v>-1047655</v>
      </c>
    </row>
    <row r="10" spans="1:9" ht="12.75" customHeight="1" x14ac:dyDescent="0.2">
      <c r="A10" s="225" t="s">
        <v>172</v>
      </c>
      <c r="B10" s="225"/>
      <c r="C10" s="225"/>
      <c r="D10" s="225"/>
      <c r="E10" s="225"/>
      <c r="F10" s="225"/>
      <c r="G10" s="63">
        <v>3</v>
      </c>
      <c r="H10" s="64">
        <v>238489</v>
      </c>
      <c r="I10" s="64">
        <v>222376</v>
      </c>
    </row>
    <row r="11" spans="1:9" ht="22.15" customHeight="1" x14ac:dyDescent="0.2">
      <c r="A11" s="225" t="s">
        <v>173</v>
      </c>
      <c r="B11" s="225"/>
      <c r="C11" s="225"/>
      <c r="D11" s="225"/>
      <c r="E11" s="225"/>
      <c r="F11" s="225"/>
      <c r="G11" s="63">
        <v>4</v>
      </c>
      <c r="H11" s="64">
        <v>0</v>
      </c>
      <c r="I11" s="64">
        <v>-64245</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-426038</v>
      </c>
      <c r="I13" s="64">
        <v>-1323577</v>
      </c>
    </row>
    <row r="14" spans="1:9" ht="12.75" customHeight="1" x14ac:dyDescent="0.2">
      <c r="A14" s="225" t="s">
        <v>176</v>
      </c>
      <c r="B14" s="225"/>
      <c r="C14" s="225"/>
      <c r="D14" s="225"/>
      <c r="E14" s="225"/>
      <c r="F14" s="225"/>
      <c r="G14" s="63">
        <v>7</v>
      </c>
      <c r="H14" s="64">
        <v>160540</v>
      </c>
      <c r="I14" s="64">
        <v>117791</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-2417710</v>
      </c>
      <c r="I18" s="66">
        <f>I8+I9</f>
        <v>6182483</v>
      </c>
    </row>
    <row r="19" spans="1:9" ht="12.75" customHeight="1" x14ac:dyDescent="0.2">
      <c r="A19" s="248" t="s">
        <v>180</v>
      </c>
      <c r="B19" s="248"/>
      <c r="C19" s="248"/>
      <c r="D19" s="248"/>
      <c r="E19" s="248"/>
      <c r="F19" s="248"/>
      <c r="G19" s="65">
        <v>12</v>
      </c>
      <c r="H19" s="66">
        <f>H20+H21+H22+H23</f>
        <v>-3910197</v>
      </c>
      <c r="I19" s="66">
        <f>I20+I21+I22+I23</f>
        <v>15155137</v>
      </c>
    </row>
    <row r="20" spans="1:9" ht="12.75" customHeight="1" x14ac:dyDescent="0.2">
      <c r="A20" s="225" t="s">
        <v>181</v>
      </c>
      <c r="B20" s="225"/>
      <c r="C20" s="225"/>
      <c r="D20" s="225"/>
      <c r="E20" s="225"/>
      <c r="F20" s="225"/>
      <c r="G20" s="63">
        <v>13</v>
      </c>
      <c r="H20" s="64">
        <v>-3883015</v>
      </c>
      <c r="I20" s="64">
        <v>13598984</v>
      </c>
    </row>
    <row r="21" spans="1:9" ht="12.75" customHeight="1" x14ac:dyDescent="0.2">
      <c r="A21" s="225" t="s">
        <v>182</v>
      </c>
      <c r="B21" s="225"/>
      <c r="C21" s="225"/>
      <c r="D21" s="225"/>
      <c r="E21" s="225"/>
      <c r="F21" s="225"/>
      <c r="G21" s="63">
        <v>14</v>
      </c>
      <c r="H21" s="64">
        <v>-263384</v>
      </c>
      <c r="I21" s="64">
        <v>503447</v>
      </c>
    </row>
    <row r="22" spans="1:9" ht="12.75" customHeight="1" x14ac:dyDescent="0.2">
      <c r="A22" s="225" t="s">
        <v>183</v>
      </c>
      <c r="B22" s="225"/>
      <c r="C22" s="225"/>
      <c r="D22" s="225"/>
      <c r="E22" s="225"/>
      <c r="F22" s="225"/>
      <c r="G22" s="63">
        <v>15</v>
      </c>
      <c r="H22" s="64">
        <v>232680</v>
      </c>
      <c r="I22" s="64">
        <v>296776</v>
      </c>
    </row>
    <row r="23" spans="1:9" ht="12.75" customHeight="1" x14ac:dyDescent="0.2">
      <c r="A23" s="225" t="s">
        <v>184</v>
      </c>
      <c r="B23" s="225"/>
      <c r="C23" s="225"/>
      <c r="D23" s="225"/>
      <c r="E23" s="225"/>
      <c r="F23" s="225"/>
      <c r="G23" s="63">
        <v>16</v>
      </c>
      <c r="H23" s="64">
        <v>3522</v>
      </c>
      <c r="I23" s="64">
        <v>755930</v>
      </c>
    </row>
    <row r="24" spans="1:9" ht="12.75" customHeight="1" x14ac:dyDescent="0.2">
      <c r="A24" s="247" t="s">
        <v>185</v>
      </c>
      <c r="B24" s="247"/>
      <c r="C24" s="247"/>
      <c r="D24" s="247"/>
      <c r="E24" s="247"/>
      <c r="F24" s="247"/>
      <c r="G24" s="65">
        <v>17</v>
      </c>
      <c r="H24" s="66">
        <f>H18+H19</f>
        <v>-6327907</v>
      </c>
      <c r="I24" s="66">
        <f>I18+I19</f>
        <v>21337620</v>
      </c>
    </row>
    <row r="25" spans="1:9" ht="12.75" customHeight="1" x14ac:dyDescent="0.2">
      <c r="A25" s="190" t="s">
        <v>186</v>
      </c>
      <c r="B25" s="190"/>
      <c r="C25" s="190"/>
      <c r="D25" s="190"/>
      <c r="E25" s="190"/>
      <c r="F25" s="190"/>
      <c r="G25" s="63">
        <v>18</v>
      </c>
      <c r="H25" s="64">
        <v>-120494</v>
      </c>
      <c r="I25" s="64">
        <v>-99923</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-6448401</v>
      </c>
      <c r="I27" s="66">
        <f>I24+I25+I26</f>
        <v>21237697</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104180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96091</v>
      </c>
      <c r="I31" s="67">
        <v>1273468</v>
      </c>
    </row>
    <row r="32" spans="1:9" ht="12.75" customHeight="1" x14ac:dyDescent="0.2">
      <c r="A32" s="190" t="s">
        <v>193</v>
      </c>
      <c r="B32" s="190"/>
      <c r="C32" s="190"/>
      <c r="D32" s="190"/>
      <c r="E32" s="190"/>
      <c r="F32" s="190"/>
      <c r="G32" s="63">
        <v>24</v>
      </c>
      <c r="H32" s="67">
        <v>329947</v>
      </c>
      <c r="I32" s="67">
        <v>50109</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426038</v>
      </c>
      <c r="I35" s="68">
        <f>I29+I30+I31+I32+I33+I34</f>
        <v>1427757</v>
      </c>
    </row>
    <row r="36" spans="1:9" ht="22.9" customHeight="1" x14ac:dyDescent="0.2">
      <c r="A36" s="190" t="s">
        <v>197</v>
      </c>
      <c r="B36" s="190"/>
      <c r="C36" s="190"/>
      <c r="D36" s="190"/>
      <c r="E36" s="190"/>
      <c r="F36" s="190"/>
      <c r="G36" s="63">
        <v>28</v>
      </c>
      <c r="H36" s="67">
        <v>-21342</v>
      </c>
      <c r="I36" s="67">
        <v>-4968</v>
      </c>
    </row>
    <row r="37" spans="1:9" ht="12.75" customHeight="1" x14ac:dyDescent="0.2">
      <c r="A37" s="190" t="s">
        <v>198</v>
      </c>
      <c r="B37" s="190"/>
      <c r="C37" s="190"/>
      <c r="D37" s="190"/>
      <c r="E37" s="190"/>
      <c r="F37" s="190"/>
      <c r="G37" s="63">
        <v>29</v>
      </c>
      <c r="H37" s="67">
        <v>0</v>
      </c>
      <c r="I37" s="67">
        <v>-19756546</v>
      </c>
    </row>
    <row r="38" spans="1:9" ht="12.75" customHeight="1" x14ac:dyDescent="0.2">
      <c r="A38" s="190" t="s">
        <v>199</v>
      </c>
      <c r="B38" s="190"/>
      <c r="C38" s="190"/>
      <c r="D38" s="190"/>
      <c r="E38" s="190"/>
      <c r="F38" s="190"/>
      <c r="G38" s="63">
        <v>30</v>
      </c>
      <c r="H38" s="67">
        <v>-453000</v>
      </c>
      <c r="I38" s="67">
        <v>-60000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-474342</v>
      </c>
      <c r="I41" s="68">
        <f>I36+I37+I38+I39+I40</f>
        <v>-19821514</v>
      </c>
    </row>
    <row r="42" spans="1:9" ht="29.45" customHeight="1" x14ac:dyDescent="0.2">
      <c r="A42" s="252" t="s">
        <v>203</v>
      </c>
      <c r="B42" s="252"/>
      <c r="C42" s="252"/>
      <c r="D42" s="252"/>
      <c r="E42" s="252"/>
      <c r="F42" s="252"/>
      <c r="G42" s="65">
        <v>34</v>
      </c>
      <c r="H42" s="68">
        <f>H35+H41</f>
        <v>-48304</v>
      </c>
      <c r="I42" s="68">
        <f>I35+I41</f>
        <v>-18393757</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1300000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1300000</v>
      </c>
      <c r="I48" s="68">
        <f>I44+I45+I46+I47</f>
        <v>0</v>
      </c>
    </row>
    <row r="49" spans="1:9" ht="24.6" customHeight="1" x14ac:dyDescent="0.2">
      <c r="A49" s="190" t="s">
        <v>305</v>
      </c>
      <c r="B49" s="190"/>
      <c r="C49" s="190"/>
      <c r="D49" s="190"/>
      <c r="E49" s="190"/>
      <c r="F49" s="190"/>
      <c r="G49" s="63">
        <v>40</v>
      </c>
      <c r="H49" s="67">
        <v>-1167094</v>
      </c>
      <c r="I49" s="67">
        <v>-2545635</v>
      </c>
    </row>
    <row r="50" spans="1:9" ht="12.75" customHeight="1" x14ac:dyDescent="0.2">
      <c r="A50" s="190" t="s">
        <v>210</v>
      </c>
      <c r="B50" s="190"/>
      <c r="C50" s="190"/>
      <c r="D50" s="190"/>
      <c r="E50" s="190"/>
      <c r="F50" s="190"/>
      <c r="G50" s="63">
        <v>41</v>
      </c>
      <c r="H50" s="67">
        <v>-6955455</v>
      </c>
      <c r="I50" s="67">
        <v>-16806</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-8347</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-8122549</v>
      </c>
      <c r="I54" s="68">
        <f>I49+I50+I51+I52+I53</f>
        <v>-2570788</v>
      </c>
    </row>
    <row r="55" spans="1:9" ht="29.45" customHeight="1" x14ac:dyDescent="0.2">
      <c r="A55" s="252" t="s">
        <v>215</v>
      </c>
      <c r="B55" s="252"/>
      <c r="C55" s="252"/>
      <c r="D55" s="252"/>
      <c r="E55" s="252"/>
      <c r="F55" s="252"/>
      <c r="G55" s="65">
        <v>46</v>
      </c>
      <c r="H55" s="68">
        <f>H48+H54</f>
        <v>-6822549</v>
      </c>
      <c r="I55" s="68">
        <f>I48+I54</f>
        <v>-2570788</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-13319254</v>
      </c>
      <c r="I57" s="68">
        <f>I27+I42+I55+I56</f>
        <v>273152</v>
      </c>
    </row>
    <row r="58" spans="1:9" x14ac:dyDescent="0.2">
      <c r="A58" s="253" t="s">
        <v>218</v>
      </c>
      <c r="B58" s="253"/>
      <c r="C58" s="253"/>
      <c r="D58" s="253"/>
      <c r="E58" s="253"/>
      <c r="F58" s="253"/>
      <c r="G58" s="63">
        <v>49</v>
      </c>
      <c r="H58" s="67">
        <v>17521412</v>
      </c>
      <c r="I58" s="67">
        <v>586576</v>
      </c>
    </row>
    <row r="59" spans="1:9" ht="31.15" customHeight="1" x14ac:dyDescent="0.2">
      <c r="A59" s="252" t="s">
        <v>219</v>
      </c>
      <c r="B59" s="252"/>
      <c r="C59" s="252"/>
      <c r="D59" s="252"/>
      <c r="E59" s="252"/>
      <c r="F59" s="252"/>
      <c r="G59" s="65">
        <v>50</v>
      </c>
      <c r="H59" s="68">
        <f>H57+H58</f>
        <v>4202158</v>
      </c>
      <c r="I59" s="68">
        <f>I57+I58</f>
        <v>859728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39" sqref="H3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L54" sqref="L5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55565200</v>
      </c>
      <c r="I7" s="33">
        <v>0</v>
      </c>
      <c r="J7" s="33">
        <v>2778260</v>
      </c>
      <c r="K7" s="33">
        <v>967959</v>
      </c>
      <c r="L7" s="33">
        <v>967959</v>
      </c>
      <c r="M7" s="33">
        <v>0</v>
      </c>
      <c r="N7" s="33">
        <v>0</v>
      </c>
      <c r="O7" s="33">
        <v>0</v>
      </c>
      <c r="P7" s="33">
        <v>507162</v>
      </c>
      <c r="Q7" s="33">
        <v>0</v>
      </c>
      <c r="R7" s="33">
        <v>0</v>
      </c>
      <c r="S7" s="33">
        <v>0</v>
      </c>
      <c r="T7" s="33">
        <v>0</v>
      </c>
      <c r="U7" s="33">
        <v>73770943</v>
      </c>
      <c r="V7" s="33">
        <v>3000673</v>
      </c>
      <c r="W7" s="34">
        <f>H7+I7+J7+K7-L7+M7+N7+O7+P7+Q7+R7+U7+V7+S7+T7</f>
        <v>135622238</v>
      </c>
      <c r="X7" s="33">
        <v>0</v>
      </c>
      <c r="Y7" s="34">
        <f>W7+X7</f>
        <v>135622238</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55565200</v>
      </c>
      <c r="I10" s="34">
        <f t="shared" ref="I10:Y10" si="2">I7+I8+I9</f>
        <v>0</v>
      </c>
      <c r="J10" s="34">
        <f t="shared" si="2"/>
        <v>2778260</v>
      </c>
      <c r="K10" s="34">
        <f>K7+K8+K9</f>
        <v>967959</v>
      </c>
      <c r="L10" s="34">
        <f t="shared" si="2"/>
        <v>967959</v>
      </c>
      <c r="M10" s="34">
        <f t="shared" si="2"/>
        <v>0</v>
      </c>
      <c r="N10" s="34">
        <f t="shared" si="2"/>
        <v>0</v>
      </c>
      <c r="O10" s="34">
        <f t="shared" si="2"/>
        <v>0</v>
      </c>
      <c r="P10" s="34">
        <f t="shared" si="2"/>
        <v>507162</v>
      </c>
      <c r="Q10" s="34">
        <f t="shared" si="2"/>
        <v>0</v>
      </c>
      <c r="R10" s="34">
        <f t="shared" si="2"/>
        <v>0</v>
      </c>
      <c r="S10" s="34">
        <f t="shared" si="2"/>
        <v>0</v>
      </c>
      <c r="T10" s="34">
        <f t="shared" si="2"/>
        <v>0</v>
      </c>
      <c r="U10" s="34">
        <f t="shared" si="2"/>
        <v>73770943</v>
      </c>
      <c r="V10" s="34">
        <f t="shared" si="2"/>
        <v>3000673</v>
      </c>
      <c r="W10" s="34">
        <f t="shared" si="2"/>
        <v>135622238</v>
      </c>
      <c r="X10" s="34">
        <f t="shared" si="2"/>
        <v>0</v>
      </c>
      <c r="Y10" s="34">
        <f t="shared" si="2"/>
        <v>135622238</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-14879039</v>
      </c>
      <c r="W11" s="34">
        <f t="shared" ref="W11:W29" si="3">H11+I11+J11+K11-L11+M11+N11+O11+P11+Q11+R11+U11+V11+S11+T11</f>
        <v>-14879039</v>
      </c>
      <c r="X11" s="33">
        <v>0</v>
      </c>
      <c r="Y11" s="34">
        <f t="shared" ref="Y11:Y29" si="4">W11+X11</f>
        <v>-14879039</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-671727</v>
      </c>
      <c r="L19" s="33">
        <v>-671727</v>
      </c>
      <c r="M19" s="33">
        <v>0</v>
      </c>
      <c r="N19" s="33">
        <v>0</v>
      </c>
      <c r="O19" s="33">
        <v>0</v>
      </c>
      <c r="P19" s="33">
        <v>0</v>
      </c>
      <c r="Q19" s="33">
        <v>0</v>
      </c>
      <c r="R19" s="33">
        <v>0</v>
      </c>
      <c r="S19" s="33">
        <v>0</v>
      </c>
      <c r="T19" s="33">
        <v>0</v>
      </c>
      <c r="U19" s="33">
        <v>671727</v>
      </c>
      <c r="V19" s="33">
        <v>0</v>
      </c>
      <c r="W19" s="34">
        <f t="shared" si="3"/>
        <v>671727</v>
      </c>
      <c r="X19" s="33">
        <v>0</v>
      </c>
      <c r="Y19" s="34">
        <f t="shared" si="4"/>
        <v>671727</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-87526</v>
      </c>
      <c r="V24" s="33">
        <v>0</v>
      </c>
      <c r="W24" s="34">
        <f t="shared" si="3"/>
        <v>-87526</v>
      </c>
      <c r="X24" s="33">
        <v>0</v>
      </c>
      <c r="Y24" s="34">
        <f t="shared" si="4"/>
        <v>-87526</v>
      </c>
    </row>
    <row r="25" spans="1:25" x14ac:dyDescent="0.2">
      <c r="A25" s="278" t="s">
        <v>423</v>
      </c>
      <c r="B25" s="278"/>
      <c r="C25" s="278"/>
      <c r="D25" s="278"/>
      <c r="E25" s="278"/>
      <c r="F25" s="278"/>
      <c r="G25" s="6">
        <v>19</v>
      </c>
      <c r="H25" s="33">
        <v>27782600</v>
      </c>
      <c r="I25" s="33">
        <v>9547025</v>
      </c>
      <c r="J25" s="33">
        <v>0</v>
      </c>
      <c r="K25" s="33">
        <v>0</v>
      </c>
      <c r="L25" s="33">
        <v>0</v>
      </c>
      <c r="M25" s="33">
        <v>0</v>
      </c>
      <c r="N25" s="33">
        <v>0</v>
      </c>
      <c r="O25" s="33">
        <v>0</v>
      </c>
      <c r="P25" s="33">
        <v>0</v>
      </c>
      <c r="Q25" s="33">
        <v>0</v>
      </c>
      <c r="R25" s="33">
        <v>0</v>
      </c>
      <c r="S25" s="33">
        <v>0</v>
      </c>
      <c r="T25" s="33">
        <v>0</v>
      </c>
      <c r="U25" s="33">
        <v>0</v>
      </c>
      <c r="V25" s="33">
        <v>0</v>
      </c>
      <c r="W25" s="34">
        <f t="shared" si="3"/>
        <v>37329625</v>
      </c>
      <c r="X25" s="33">
        <v>0</v>
      </c>
      <c r="Y25" s="34">
        <f t="shared" si="4"/>
        <v>37329625</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-6955455</v>
      </c>
      <c r="V26" s="33">
        <v>0</v>
      </c>
      <c r="W26" s="34">
        <f t="shared" si="3"/>
        <v>-6955455</v>
      </c>
      <c r="X26" s="33">
        <v>0</v>
      </c>
      <c r="Y26" s="34">
        <f t="shared" si="4"/>
        <v>-6955455</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3000673</v>
      </c>
      <c r="V28" s="33">
        <v>-3000673</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83347800</v>
      </c>
      <c r="I30" s="36">
        <f t="shared" ref="I30:Y30" si="5">SUM(I10:I29)</f>
        <v>9547025</v>
      </c>
      <c r="J30" s="36">
        <f t="shared" si="5"/>
        <v>2778260</v>
      </c>
      <c r="K30" s="36">
        <f t="shared" si="5"/>
        <v>296232</v>
      </c>
      <c r="L30" s="36">
        <f t="shared" si="5"/>
        <v>296232</v>
      </c>
      <c r="M30" s="36">
        <f t="shared" si="5"/>
        <v>0</v>
      </c>
      <c r="N30" s="36">
        <f t="shared" si="5"/>
        <v>0</v>
      </c>
      <c r="O30" s="36">
        <f t="shared" si="5"/>
        <v>0</v>
      </c>
      <c r="P30" s="36">
        <f t="shared" si="5"/>
        <v>507162</v>
      </c>
      <c r="Q30" s="36">
        <f t="shared" si="5"/>
        <v>0</v>
      </c>
      <c r="R30" s="36">
        <f t="shared" si="5"/>
        <v>0</v>
      </c>
      <c r="S30" s="36">
        <f t="shared" si="5"/>
        <v>0</v>
      </c>
      <c r="T30" s="36">
        <f t="shared" si="5"/>
        <v>0</v>
      </c>
      <c r="U30" s="36">
        <f t="shared" si="5"/>
        <v>70400362</v>
      </c>
      <c r="V30" s="36">
        <f t="shared" si="5"/>
        <v>-14879039</v>
      </c>
      <c r="W30" s="36">
        <f t="shared" si="5"/>
        <v>151701570</v>
      </c>
      <c r="X30" s="36">
        <f t="shared" si="5"/>
        <v>0</v>
      </c>
      <c r="Y30" s="36">
        <f t="shared" si="5"/>
        <v>151701570</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-671727</v>
      </c>
      <c r="L32" s="34">
        <f t="shared" si="6"/>
        <v>-671727</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671727</v>
      </c>
      <c r="V32" s="34">
        <f t="shared" si="6"/>
        <v>0</v>
      </c>
      <c r="W32" s="34">
        <f t="shared" si="6"/>
        <v>671727</v>
      </c>
      <c r="X32" s="34">
        <f t="shared" si="6"/>
        <v>0</v>
      </c>
      <c r="Y32" s="34">
        <f t="shared" si="6"/>
        <v>671727</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-671727</v>
      </c>
      <c r="L33" s="34">
        <f t="shared" si="8"/>
        <v>-671727</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671727</v>
      </c>
      <c r="V33" s="34">
        <f t="shared" si="8"/>
        <v>-14879039</v>
      </c>
      <c r="W33" s="34">
        <f t="shared" si="8"/>
        <v>-14207312</v>
      </c>
      <c r="X33" s="34">
        <f t="shared" si="8"/>
        <v>0</v>
      </c>
      <c r="Y33" s="34">
        <f t="shared" si="8"/>
        <v>-14207312</v>
      </c>
    </row>
    <row r="34" spans="1:25" ht="30.75" customHeight="1" x14ac:dyDescent="0.2">
      <c r="A34" s="300" t="s">
        <v>429</v>
      </c>
      <c r="B34" s="300"/>
      <c r="C34" s="300"/>
      <c r="D34" s="300"/>
      <c r="E34" s="300"/>
      <c r="F34" s="300"/>
      <c r="G34" s="8">
        <v>27</v>
      </c>
      <c r="H34" s="36">
        <f>SUM(H21:H29)</f>
        <v>27782600</v>
      </c>
      <c r="I34" s="36">
        <f t="shared" ref="I34:Y34" si="10">SUM(I21:I29)</f>
        <v>9547025</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-4042308</v>
      </c>
      <c r="V34" s="36">
        <f t="shared" si="10"/>
        <v>-3000673</v>
      </c>
      <c r="W34" s="36">
        <f t="shared" si="10"/>
        <v>30286644</v>
      </c>
      <c r="X34" s="36">
        <f t="shared" si="10"/>
        <v>0</v>
      </c>
      <c r="Y34" s="36">
        <f t="shared" si="10"/>
        <v>30286644</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83347800</v>
      </c>
      <c r="I36" s="33">
        <v>9547025</v>
      </c>
      <c r="J36" s="33">
        <v>2778260</v>
      </c>
      <c r="K36" s="33">
        <v>296232</v>
      </c>
      <c r="L36" s="33">
        <v>296232</v>
      </c>
      <c r="M36" s="33">
        <v>0</v>
      </c>
      <c r="N36" s="33">
        <v>0</v>
      </c>
      <c r="O36" s="33">
        <v>0</v>
      </c>
      <c r="P36" s="33">
        <v>507162</v>
      </c>
      <c r="Q36" s="33">
        <v>0</v>
      </c>
      <c r="R36" s="33">
        <v>0</v>
      </c>
      <c r="S36" s="33">
        <v>0</v>
      </c>
      <c r="T36" s="33">
        <v>0</v>
      </c>
      <c r="U36" s="33">
        <v>70400362</v>
      </c>
      <c r="V36" s="33">
        <v>-14879039</v>
      </c>
      <c r="W36" s="37">
        <f>H36+I36+J36+K36-L36+M36+N36+O36+P36+Q36+R36+U36+V36+S36+T36</f>
        <v>151701570</v>
      </c>
      <c r="X36" s="33">
        <v>0</v>
      </c>
      <c r="Y36" s="37">
        <f t="shared" ref="Y36:Y38" si="12">W36+X36</f>
        <v>151701570</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83347800</v>
      </c>
      <c r="I39" s="34">
        <f t="shared" ref="I39:Y39" si="14">I36+I37+I38</f>
        <v>9547025</v>
      </c>
      <c r="J39" s="34">
        <f t="shared" si="14"/>
        <v>2778260</v>
      </c>
      <c r="K39" s="34">
        <f t="shared" si="14"/>
        <v>296232</v>
      </c>
      <c r="L39" s="34">
        <f t="shared" si="14"/>
        <v>296232</v>
      </c>
      <c r="M39" s="34">
        <f t="shared" si="14"/>
        <v>0</v>
      </c>
      <c r="N39" s="34">
        <f t="shared" si="14"/>
        <v>0</v>
      </c>
      <c r="O39" s="34">
        <f t="shared" si="14"/>
        <v>0</v>
      </c>
      <c r="P39" s="34">
        <f t="shared" si="14"/>
        <v>507162</v>
      </c>
      <c r="Q39" s="34">
        <f t="shared" si="14"/>
        <v>0</v>
      </c>
      <c r="R39" s="34">
        <f t="shared" si="14"/>
        <v>0</v>
      </c>
      <c r="S39" s="34">
        <f t="shared" si="14"/>
        <v>0</v>
      </c>
      <c r="T39" s="34">
        <f t="shared" si="14"/>
        <v>0</v>
      </c>
      <c r="U39" s="34">
        <f t="shared" si="14"/>
        <v>70400362</v>
      </c>
      <c r="V39" s="34">
        <f t="shared" si="14"/>
        <v>-14879039</v>
      </c>
      <c r="W39" s="34">
        <f t="shared" si="14"/>
        <v>151701570</v>
      </c>
      <c r="X39" s="34">
        <f t="shared" si="14"/>
        <v>0</v>
      </c>
      <c r="Y39" s="34">
        <f t="shared" si="14"/>
        <v>151701570</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7230138</v>
      </c>
      <c r="W40" s="37">
        <f t="shared" ref="W40:W58" si="15">H40+I40+J40+K40-L40+M40+N40+O40+P40+Q40+R40+U40+V40+S40+T40</f>
        <v>7230138</v>
      </c>
      <c r="X40" s="33">
        <v>0</v>
      </c>
      <c r="Y40" s="37">
        <f t="shared" ref="Y40:Y58" si="16">W40+X40</f>
        <v>7230138</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8347</v>
      </c>
      <c r="L53" s="33">
        <v>8347</v>
      </c>
      <c r="M53" s="33">
        <v>0</v>
      </c>
      <c r="N53" s="33">
        <v>0</v>
      </c>
      <c r="O53" s="33">
        <v>0</v>
      </c>
      <c r="P53" s="33">
        <v>0</v>
      </c>
      <c r="Q53" s="33">
        <v>0</v>
      </c>
      <c r="R53" s="33">
        <v>0</v>
      </c>
      <c r="S53" s="33">
        <v>0</v>
      </c>
      <c r="T53" s="33">
        <v>0</v>
      </c>
      <c r="U53" s="33">
        <v>-8347</v>
      </c>
      <c r="V53" s="33">
        <v>0</v>
      </c>
      <c r="W53" s="37">
        <f t="shared" si="15"/>
        <v>-8347</v>
      </c>
      <c r="X53" s="33">
        <v>0</v>
      </c>
      <c r="Y53" s="37">
        <f t="shared" si="16"/>
        <v>-8347</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-14879039</v>
      </c>
      <c r="V57" s="33">
        <v>14879039</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83347800</v>
      </c>
      <c r="I59" s="36">
        <f t="shared" ref="I59:Y59" si="17">SUM(I39:I58)</f>
        <v>9547025</v>
      </c>
      <c r="J59" s="36">
        <f t="shared" si="17"/>
        <v>2778260</v>
      </c>
      <c r="K59" s="36">
        <f t="shared" si="17"/>
        <v>304579</v>
      </c>
      <c r="L59" s="36">
        <f t="shared" si="17"/>
        <v>304579</v>
      </c>
      <c r="M59" s="36">
        <f t="shared" si="17"/>
        <v>0</v>
      </c>
      <c r="N59" s="36">
        <f t="shared" si="17"/>
        <v>0</v>
      </c>
      <c r="O59" s="36">
        <f t="shared" si="17"/>
        <v>0</v>
      </c>
      <c r="P59" s="36">
        <f t="shared" si="17"/>
        <v>507162</v>
      </c>
      <c r="Q59" s="36">
        <f t="shared" si="17"/>
        <v>0</v>
      </c>
      <c r="R59" s="36">
        <f t="shared" si="17"/>
        <v>0</v>
      </c>
      <c r="S59" s="36">
        <f t="shared" si="17"/>
        <v>0</v>
      </c>
      <c r="T59" s="36">
        <f t="shared" si="17"/>
        <v>0</v>
      </c>
      <c r="U59" s="36">
        <f t="shared" si="17"/>
        <v>55512976</v>
      </c>
      <c r="V59" s="36">
        <f t="shared" si="17"/>
        <v>7230138</v>
      </c>
      <c r="W59" s="36">
        <f t="shared" si="17"/>
        <v>158923361</v>
      </c>
      <c r="X59" s="36">
        <f t="shared" si="17"/>
        <v>0</v>
      </c>
      <c r="Y59" s="36">
        <f t="shared" si="17"/>
        <v>158923361</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7230138</v>
      </c>
      <c r="W62" s="37">
        <f t="shared" si="20"/>
        <v>7230138</v>
      </c>
      <c r="X62" s="37">
        <f t="shared" si="20"/>
        <v>0</v>
      </c>
      <c r="Y62" s="37">
        <f t="shared" si="20"/>
        <v>7230138</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8347</v>
      </c>
      <c r="L63" s="38">
        <f t="shared" si="22"/>
        <v>8347</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-14887386</v>
      </c>
      <c r="V63" s="38">
        <f t="shared" si="22"/>
        <v>14879039</v>
      </c>
      <c r="W63" s="38">
        <f t="shared" si="22"/>
        <v>-8347</v>
      </c>
      <c r="X63" s="38">
        <f t="shared" si="22"/>
        <v>0</v>
      </c>
      <c r="Y63" s="38">
        <f t="shared" si="22"/>
        <v>-8347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66" zoomScaleNormal="66" workbookViewId="0">
      <selection sqref="A1:I40"/>
    </sheetView>
  </sheetViews>
  <sheetFormatPr defaultRowHeight="12.75" x14ac:dyDescent="0.2"/>
  <cols>
    <col min="9" max="9" width="95" customWidth="1"/>
  </cols>
  <sheetData>
    <row r="1" spans="1:9"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2090b57c-2e4d-4ed9-b313-510fc704fe7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boris.vladovic.relja@atlant.hr</dc:creator>
  <cp:lastModifiedBy>Matea Žuvelek Lujak</cp:lastModifiedBy>
  <cp:lastPrinted>2018-04-25T06:49:36Z</cp:lastPrinted>
  <dcterms:created xsi:type="dcterms:W3CDTF">2008-10-17T11:51:54Z</dcterms:created>
  <dcterms:modified xsi:type="dcterms:W3CDTF">2024-10-25T12:37:48Z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