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Izvjesca 2022 Q4/"/>
    </mc:Choice>
  </mc:AlternateContent>
  <xr:revisionPtr revIDLastSave="4" documentId="14_{D17CEE2C-0077-499F-B09D-CAAEE49B15DD}" xr6:coauthVersionLast="47" xr6:coauthVersionMax="47" xr10:uidLastSave="{EA54C976-D504-485F-BC1F-F9EB5FE4EC08}"/>
  <bookViews>
    <workbookView xWindow="-120" yWindow="-120" windowWidth="29040" windowHeight="15840" activeTab="3" xr2:uid="{00000000-000D-0000-FFFF-FFFF00000000}"/>
  </bookViews>
  <sheets>
    <sheet name="Opći podaci" sheetId="25" r:id="rId1"/>
    <sheet name="Bilanca" sheetId="18" r:id="rId2"/>
    <sheet name="NT_I" sheetId="20" r:id="rId3"/>
    <sheet name="RDG" sheetId="26"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2">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14" i="26"/>
  <c r="K61" i="26" s="1"/>
  <c r="J14" i="26"/>
  <c r="J61" i="26" s="1"/>
  <c r="I14" i="26"/>
  <c r="I61" i="26" s="1"/>
  <c r="I60" i="26"/>
  <c r="K60" i="26"/>
  <c r="H60" i="26"/>
  <c r="H14" i="26"/>
  <c r="H61" i="26" s="1"/>
  <c r="I21" i="21"/>
  <c r="H36" i="21"/>
  <c r="I36" i="21"/>
  <c r="H49" i="21"/>
  <c r="I49" i="21"/>
  <c r="J63" i="26" l="1"/>
  <c r="K62" i="26"/>
  <c r="K67" i="26" s="1"/>
  <c r="J62" i="26"/>
  <c r="J68" i="26" s="1"/>
  <c r="J64" i="26"/>
  <c r="K63" i="26"/>
  <c r="K64" i="26"/>
  <c r="I63" i="26"/>
  <c r="H62" i="26"/>
  <c r="H68" i="26" s="1"/>
  <c r="I62" i="26"/>
  <c r="I68" i="26" s="1"/>
  <c r="I64" i="26"/>
  <c r="H63" i="26"/>
  <c r="H64" i="26"/>
  <c r="I51" i="21"/>
  <c r="I53" i="21" s="1"/>
  <c r="H51" i="21"/>
  <c r="H53" i="21" s="1"/>
  <c r="K66" i="26" l="1"/>
  <c r="K68" i="26"/>
  <c r="J67" i="26"/>
  <c r="J66"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<sst xmlns="http://schemas.openxmlformats.org/spreadsheetml/2006/main" count="534" uniqueCount="469">
  <si>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</si>
  <si>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</si>
  <si>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</si>
  <si>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</si>
  <si>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</si>
  <si>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</si>
  <si>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</si>
  <si>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</si>
  <si>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</si>
  <si>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</si>
  <si>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</si>
  <si>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</si>
  <si>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</si>
  <si>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</si>
  <si>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</si>
  <si>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</si>
  <si>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</si>
  <si>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</si>
  <si>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</si>
  <si>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</si>
  <si>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</si>
  <si>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</si>
  <si>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</si>
  <si>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</si>
  <si>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</si>
  <si>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</si>
  <si>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</si>
  <si>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</si>
  <si>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</si>
  <si>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</si>
  <si>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</si>
  <si>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</si>
  <si>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</si>
  <si>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</si>
  <si>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</si>
  <si>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</si>
  <si>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</si>
  <si>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</si>
  <si>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</si>
  <si>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</si>
  <si>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</si>
  <si>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</si>
  <si>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</si>
  <si>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</si>
  <si>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</si>
  <si>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</si>
  <si>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</si>
  <si>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</si>
  <si>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</si>
  <si>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</si>
  <si>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</si>
  <si>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</si>
  <si>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</si>
  <si>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</si>
  <si>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</si>
  <si>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</si>
  <si>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</si>
  <si>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</si>
  <si>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</si>
  <si>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</si>
  <si>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</si>
  <si>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</si>
  <si>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</si>
  <si>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</si>
  <si>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</si>
  <si>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</si>
  <si>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</si>
  <si>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</si>
  <si>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</si>
  <si>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</si>
  <si>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</si>
  <si>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</si>
  <si>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</si>
  <si>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</si>
  <si>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</si>
  <si>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</si>
  <si>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</si>
  <si>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</si>
  <si>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</si>
  <si>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</si>
  <si>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</si>
  <si>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</si>
  <si>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</si>
  <si>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</si>
  <si>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</si>
  <si>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</si>
  <si>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</si>
  <si>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</si>
  <si>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</si>
  <si>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</si>
  <si>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</si>
  <si>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</si>
  <si>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</si>
  <si>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</si>
  <si>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</si>
  <si>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</si>
  <si>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</si>
  <si>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</si>
  <si>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</si>
  <si>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</si>
  <si>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</si>
  <si>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</si>
  <si>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</si>
  <si>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</si>
  <si>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</si>
  <si>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</si>
  <si>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</si>
  <si>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</si>
  <si>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</si>
  <si>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</si>
  <si>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</si>
  <si>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</si>
  <si>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</si>
  <si>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</si>
  <si>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</si>
  <si>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</si>
  <si>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</si>
  <si>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</si>
  <si>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</si>
  <si>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</si>
  <si>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</si>
  <si>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</si>
  <si>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</si>
  <si>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</si>
  <si>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</si>
  <si>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</si>
  <si>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</si>
  <si>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</si>
  <si>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</si>
  <si>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</si>
  <si>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</si>
  <si>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</si>
  <si>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</si>
  <si>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</si>
  <si>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</si>
  <si>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</si>
  <si>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</si>
  <si>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</si>
  <si>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</si>
  <si>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</si>
  <si>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</si>
  <si>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</si>
  <si>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</si>
  <si>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</si>
  <si>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</si>
  <si>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</si>
  <si>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</si>
  <si>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</si>
  <si>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</si>
  <si>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</si>
  <si>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</si>
  <si>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</si>
  <si>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</si>
  <si>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</si>
  <si>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</si>
  <si>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</si>
  <si>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</si>
  <si>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</si>
  <si>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</si>
  <si>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</si>
  <si>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</si>
  <si>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</si>
  <si>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</si>
  <si>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</si>
  <si>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</si>
  <si>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</si>
  <si>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</si>
  <si>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</si>
  <si>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</si>
  <si>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</si>
  <si>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</si>
  <si>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</si>
  <si>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</si>
  <si>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</si>
  <si>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</si>
  <si>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</si>
  <si>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</si>
  <si>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</si>
  <si>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</si>
  <si>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</si>
  <si>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</si>
  <si>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</si>
  <si>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</si>
  <si>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</si>
  <si>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</si>
  <si>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</si>
  <si>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</si>
  <si>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</si>
  <si>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</si>
  <si>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</si>
  <si>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</si>
  <si>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</si>
  <si>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</si>
  <si>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</si>
  <si>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</si>
  <si>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</si>
  <si>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</si>
  <si>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</si>
  <si>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</si>
  <si>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</si>
  <si>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</si>
  <si>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</si>
  <si>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</si>
  <si>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</si>
  <si>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</si>
  <si>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</si>
  <si>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</si>
  <si>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</si>
  <si>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</si>
  <si>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</si>
  <si>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</si>
  <si>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</si>
  <si>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</si>
  <si>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</si>
  <si>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</si>
  <si>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</si>
  <si>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</si>
  <si>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</si>
  <si>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</si>
  <si>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</si>
  <si>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</si>
  <si>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</si>
  <si>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</si>
  <si>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</si>
  <si>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</si>
  <si>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</si>
  <si>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</si>
  <si>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</si>
  <si>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</si>
  <si>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</si>
  <si>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</si>
  <si>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</si>
  <si>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</si>
  <si>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</si>
  <si>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</si>
  <si>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</si>
  <si>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</si>
  <si>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</si>
  <si>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</si>
  <si>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</si>
  <si>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</si>
  <si>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</si>
  <si>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</si>
  <si>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</si>
  <si>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</si>
  <si>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</si>
  <si>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</si>
  <si>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</si>
  <si>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</si>
  <si>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</si>
  <si>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</si>
  <si>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</si>
  <si>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</si>
  <si>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</si>
  <si>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</si>
  <si>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</si>
  <si>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</si>
  <si>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</si>
  <si>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</si>
  <si>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</si>
  <si>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</si>
  <si>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</si>
  <si>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</si>
  <si>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</si>
  <si>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</si>
  <si>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</si>
  <si>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</si>
  <si>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</si>
  <si>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</si>
  <si>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</si>
  <si>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</si>
  <si>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</si>
  <si>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</si>
  <si>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</si>
  <si>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</si>
  <si>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</si>
  <si>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</si>
  <si>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</si>
  <si>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</si>
  <si>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</si>
  <si>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</si>
  <si>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</si>
  <si>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</si>
  <si>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</si>
  <si>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</si>
  <si>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</si>
  <si>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</si>
  <si>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</si>
  <si>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</si>
  <si>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</si>
  <si>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</si>
  <si>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</si>
  <si>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</si>
  <si>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</si>
  <si>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</si>
  <si>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</si>
  <si>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</si>
  <si>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</si>
  <si>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</si>
  <si>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</si>
  <si>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</si>
  <si>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</si>
  <si>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</si>
  <si>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</si>
  <si>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</si>
  <si>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</si>
  <si>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</si>
  <si>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</si>
  <si>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</si>
  <si>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</si>
  <si>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</si>
  <si>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</si>
  <si>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</si>
  <si>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</si>
  <si>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</si>
  <si>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</si>
  <si>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</si>
  <si>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</si>
  <si>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</si>
  <si>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</si>
  <si>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</si>
  <si>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</si>
  <si>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</si>
  <si>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</si>
  <si>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</si>
  <si>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</si>
  <si>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</si>
  <si>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</si>
  <si>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</si>
  <si>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</si>
  <si>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</si>
  <si>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</si>
  <si>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</si>
  <si>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</si>
  <si>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</si>
  <si>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</si>
  <si>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</si>
  <si>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</si>
  <si>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</si>
  <si>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</si>
  <si>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</si>
  <si>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</si>
  <si>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</si>
  <si>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</si>
  <si>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</si>
  <si>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</si>
  <si>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</si>
  <si>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</si>
  <si>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</si>
  <si>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</si>
  <si>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</si>
  <si>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</si>
  <si>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</si>
  <si>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</si>
  <si>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</si>
  <si>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</si>
  <si>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</si>
  <si>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</si>
  <si>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</si>
  <si>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</si>
  <si>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</si>
  <si>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</si>
  <si>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</si>
  <si>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</si>
  <si>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</si>
  <si>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</si>
  <si>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</si>
  <si>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</si>
  <si>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</si>
  <si>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</si>
  <si>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</si>
  <si>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</si>
  <si>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</si>
  <si>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</si>
  <si>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</si>
  <si>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</si>
  <si>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</si>
  <si>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</si>
  <si>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</si>
  <si>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</si>
  <si>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</si>
  <si>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</si>
  <si>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</si>
  <si>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</si>
  <si>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</si>
  <si>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</si>
  <si>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</si>
  <si>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</si>
  <si>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</si>
  <si>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</si>
  <si>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</si>
  <si>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</si>
  <si>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</si>
  <si>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</si>
  <si>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</si>
  <si>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</si>
  <si>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</si>
  <si>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</si>
  <si>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</si>
  <si>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</si>
  <si>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</si>
  <si>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</si>
  <si>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</si>
  <si>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</si>
  <si>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</si>
  <si>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</si>
  <si>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</si>
  <si>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</si>
  <si>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</si>
  <si>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</si>
  <si>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</si>
  <si>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</si>
  <si>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</si>
  <si>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</si>
  <si>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</si>
  <si>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</si>
  <si>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</si>
  <si>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</si>
  <si>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</si>
  <si>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</si>
  <si>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</si>
  <si>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</si>
  <si>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</si>
  <si>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</si>
  <si>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</si>
  <si>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</si>
  <si>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</si>
  <si>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</si>
  <si>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</si>
  <si>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</si>
  <si>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</si>
  <si>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</si>
  <si>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</si>
  <si>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</si>
  <si>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</si>
  <si>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</si>
  <si>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</si>
  <si>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</si>
  <si>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</si>
  <si>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</si>
  <si>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</si>
  <si>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</si>
  <si>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</si>
  <si>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</si>
  <si>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</si>
  <si>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</si>
  <si>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</si>
  <si>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</si>
  <si>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</si>
  <si>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ATLANTSKA PLOVIDBA d.d.</t>
  </si>
  <si>
    <t>Obveznik: Atlantska plovidba d.d.</t>
  </si>
  <si>
    <t>u razdoblju 01.01.2022 do 31.12.2022</t>
  </si>
  <si>
    <t xml:space="preserve">stanje na dan 31.12.2022 </t>
  </si>
  <si>
    <t>u razdoblju 01.01.2022. do 31.12.2022.</t>
  </si>
  <si>
    <t>03302466</t>
  </si>
  <si>
    <t>HR</t>
  </si>
  <si>
    <t>060003058</t>
  </si>
  <si>
    <t>61063868086</t>
  </si>
  <si>
    <t>74780000L0GQ5QG49R37</t>
  </si>
  <si>
    <t>1187</t>
  </si>
  <si>
    <t>ATLANTSKA PLOVIDBA d.d.</t>
  </si>
  <si>
    <t>DUBROVNIK</t>
  </si>
  <si>
    <t>DR. ANTE STARČEVIĆA 24</t>
  </si>
  <si>
    <t>atlant@atlant.hr</t>
  </si>
  <si>
    <t>www.atlant.hr</t>
  </si>
  <si>
    <t>VICENCO JERKOVIĆ</t>
  </si>
  <si>
    <t>020/358-230</t>
  </si>
  <si>
    <t>vicenco.jerkovic@atlant.hr</t>
  </si>
  <si>
    <t xml:space="preserve">BILJEŠKE UZ FINANCIJSKE IZVJEŠTAJE - TFI
(koji se sastavljaju za tromjesečna razdoblja)
Naziv izdavatelja:   ATLANTSKA PLOVIDBA d.d.
OIB:   61063868086
Izvještajno razdoblje: četvrto tromjesečje i 2022. godina
Bilješke uz financijske izvještaje za tromjesečna razdoblja uključuju:
Društvo je dana 04.07.2022. godine potpisalo Ugovor o prodaji i povratnom najmu (Sale  and leaseback) za 60% ugovorene cijene sa kineskom financijskom institucijom CMB Financial Leasing Co. Ltd. i time osiguralo financiranje za dvije novogradnje koje bi trebale postati dijelom flote Atlantske plovidbe tijekom 2023. godine
Na Skupštini Društva održanoj 31.08.2022. donesena je odluka o isplati dividende u iznosu 20kn, te je ista isplaćena dioničarima na dan 28.10.2022.
Društvo je 07.09.2022. uputilo neopozivu Obavijest o refinanciranju broda AP Astarea, AP Slano i AP Dubrava, Northern Shipping Fundu, te su ta tri broda počevši od 07.11.2022. financirana Sale and Lease back ugovorom sa China Huarong Shipping Financial leasing Co. Ltd. Navedenim refinanciranje Društvo će ostvariti značajnu uštedu u kamatnim rashodima za vrijeme trajanja ugovora
Društvo je 16.09.2022. zaprimilo obavijest o početku faze rezanja čelika za svoje dvije novogradnje, te je posljedično tome Društvo 29.09.2022. platilo 20 % učešća po oba broda u visini 13.720.000 USD
Nastavno na obavijest od dana 19.04.2022. o potpisivanju ugovora o prodaji AP Ston, Društvo je 23.09.2022. obavijestilo investicijsku javnost da je AP Ston, u luci Yeosu, Južna Koreja, predan novim vlasnicima
Kumulativni efekt transakcije prodaje broda AP Ston na cash-flow Grupe u trećem kvartalu iznosio je +10,7 mio USD. Kumulativni efekt prodaje AP Ston na Račun dobiti i gubitka iznosio je -39.055.774 kn
Prihodi u 2022. godini ostvareni su uz 291,66 dana provedenih u   brodogradilištima zbog popravka broda AP Revelin, ugradnje uređaja za pročišćivanje balastnih voda i obnavljanja redovnih obnovnih pregleda brodova. 
Društvo je 07.11.2022. godine sklopilo ugovor o povratnom leasingu (Sale and leaseback) na rok od pet godina s kineskom financijskom institucijom China Huarong Shipping Financial Leasing Co. Ltd. te tako realizirala transakciju refinanciranja brodova AP Astarea, AP Slano i AP Dubrava, a što će povoljno utjecati na troškove financiranja navedenih brodova
Došlo je do izmjene u dinamičkom planu izgradnje dvaju novogradnji od strane kineskog brodogradilišta Jinagsu Hantong Ship Heavy Industry Co. koji nas je obavijestio da je isporuka dva naručena broda umjesto u drugom kvartalu pomaknuta na četvrti kvartal tekuće godine
Društvo ulaganja u ovisna društva koja se bave ili su povezani sa pomorskom djelatnosti u poslovnim knjigama vodi po fer vrijednosti, što predstavlja drugačiju metodu od metode troška koja se primjenjuje za ostala ulaganja u ovisna društva. Promjena fer vrijednosti navedenih društva u 2022.g. iznosila je minus 210,8 mio kn u odnosu na 2021. g.                      (2021.:  + 717,3 mio kn u odnosu na 2020.g.).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</si>
</sst>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21"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2" workbookViewId="0">
      <selection activeCell="D65" sqref="D65"/>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v>44562</v>
      </c>
      <c r="F4" s="177"/>
      <c r="G4" s="49" t="s">
        <v>0</v>
      </c>
      <c r="H4" s="176">
        <v>44926</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333</v>
      </c>
      <c r="B10" s="166"/>
      <c r="C10" s="166"/>
      <c r="D10" s="166"/>
      <c r="E10" s="166"/>
      <c r="F10" s="166"/>
      <c r="G10" s="166"/>
      <c r="H10" s="166"/>
      <c r="I10" s="166"/>
      <c r="J10" s="62"/>
    </row>
    <row r="11" spans="1:20" ht="24.6" customHeight="1" x14ac:dyDescent="0.25">
      <c r="A11" s="153" t="s">
        <v>310</v>
      </c>
      <c r="B11" s="167"/>
      <c r="C11" s="159" t="s">
        <v>454</v>
      </c>
      <c r="D11" s="160"/>
      <c r="E11" s="63"/>
      <c r="F11" s="125" t="s">
        <v>334</v>
      </c>
      <c r="G11" s="163"/>
      <c r="H11" s="141" t="s">
        <v>455</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456</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457</v>
      </c>
      <c r="D15" s="160"/>
      <c r="E15" s="164"/>
      <c r="F15" s="155"/>
      <c r="G15" s="69" t="s">
        <v>335</v>
      </c>
      <c r="H15" s="141" t="s">
        <v>458</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336</v>
      </c>
      <c r="C17" s="159" t="s">
        <v>459</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460</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20000</v>
      </c>
      <c r="D21" s="142"/>
      <c r="E21" s="131"/>
      <c r="F21" s="131"/>
      <c r="G21" s="132" t="s">
        <v>461</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462</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463</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t="s">
        <v>464</v>
      </c>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v>39</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338</v>
      </c>
      <c r="D31" s="152" t="s">
        <v>337</v>
      </c>
      <c r="E31" s="139"/>
      <c r="F31" s="139"/>
      <c r="G31" s="139"/>
      <c r="H31" s="66"/>
      <c r="I31" s="78" t="s">
        <v>338</v>
      </c>
      <c r="J31" s="79" t="s">
        <v>339</v>
      </c>
    </row>
    <row r="32" spans="1:10" x14ac:dyDescent="0.25">
      <c r="A32" s="153"/>
      <c r="B32" s="154"/>
      <c r="C32" s="80"/>
      <c r="D32" s="49"/>
      <c r="E32" s="155"/>
      <c r="F32" s="155"/>
      <c r="G32" s="155"/>
      <c r="H32" s="155"/>
      <c r="I32" s="76"/>
      <c r="J32" s="77"/>
    </row>
    <row r="33" spans="1:10" x14ac:dyDescent="0.25">
      <c r="A33" s="153" t="s">
        <v>327</v>
      </c>
      <c r="B33" s="154"/>
      <c r="C33" s="74" t="s">
        <v>341</v>
      </c>
      <c r="D33" s="152" t="s">
        <v>340</v>
      </c>
      <c r="E33" s="139"/>
      <c r="F33" s="139"/>
      <c r="G33" s="139"/>
      <c r="H33" s="72"/>
      <c r="I33" s="78" t="s">
        <v>341</v>
      </c>
      <c r="J33" s="79" t="s">
        <v>342</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c r="B37" s="148"/>
      <c r="C37" s="148"/>
      <c r="D37" s="148"/>
      <c r="E37" s="147"/>
      <c r="F37" s="148"/>
      <c r="G37" s="148"/>
      <c r="H37" s="148"/>
      <c r="I37" s="149"/>
      <c r="J37" s="82"/>
    </row>
    <row r="38" spans="1:10" x14ac:dyDescent="0.25">
      <c r="A38" s="65"/>
      <c r="B38" s="66"/>
      <c r="C38" s="73"/>
      <c r="D38" s="151"/>
      <c r="E38" s="151"/>
      <c r="F38" s="151"/>
      <c r="G38" s="151"/>
      <c r="H38" s="151"/>
      <c r="I38" s="151"/>
      <c r="J38" s="68"/>
    </row>
    <row r="39" spans="1:10" x14ac:dyDescent="0.25">
      <c r="A39" s="147"/>
      <c r="B39" s="148"/>
      <c r="C39" s="148"/>
      <c r="D39" s="149"/>
      <c r="E39" s="147"/>
      <c r="F39" s="148"/>
      <c r="G39" s="148"/>
      <c r="H39" s="148"/>
      <c r="I39" s="149"/>
      <c r="J39" s="74"/>
    </row>
    <row r="40" spans="1:10" x14ac:dyDescent="0.25">
      <c r="A40" s="65"/>
      <c r="B40" s="66"/>
      <c r="C40" s="73"/>
      <c r="D40" s="83"/>
      <c r="E40" s="151"/>
      <c r="F40" s="151"/>
      <c r="G40" s="151"/>
      <c r="H40" s="151"/>
      <c r="I40" s="67"/>
      <c r="J40" s="68"/>
    </row>
    <row r="41" spans="1:10" x14ac:dyDescent="0.25">
      <c r="A41" s="147"/>
      <c r="B41" s="148"/>
      <c r="C41" s="148"/>
      <c r="D41" s="149"/>
      <c r="E41" s="147"/>
      <c r="F41" s="148"/>
      <c r="G41" s="148"/>
      <c r="H41" s="148"/>
      <c r="I41" s="149"/>
      <c r="J41" s="74"/>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343</v>
      </c>
    </row>
    <row r="49" spans="1:10" x14ac:dyDescent="0.25">
      <c r="A49" s="84"/>
      <c r="B49" s="73"/>
      <c r="C49" s="73"/>
      <c r="D49" s="66"/>
      <c r="E49" s="131"/>
      <c r="F49" s="131"/>
      <c r="G49" s="145"/>
      <c r="H49" s="145"/>
      <c r="I49" s="66"/>
      <c r="J49" s="85" t="s">
        <v>344</v>
      </c>
    </row>
    <row r="50" spans="1:10" ht="14.45" customHeight="1" x14ac:dyDescent="0.25">
      <c r="A50" s="124" t="s">
        <v>320</v>
      </c>
      <c r="B50" s="125"/>
      <c r="C50" s="141" t="s">
        <v>344</v>
      </c>
      <c r="D50" s="142"/>
      <c r="E50" s="143" t="s">
        <v>345</v>
      </c>
      <c r="F50" s="144"/>
      <c r="G50" s="132"/>
      <c r="H50" s="133"/>
      <c r="I50" s="133"/>
      <c r="J50" s="134"/>
    </row>
    <row r="51" spans="1:10" x14ac:dyDescent="0.25">
      <c r="A51" s="84"/>
      <c r="B51" s="73"/>
      <c r="C51" s="145"/>
      <c r="D51" s="145"/>
      <c r="E51" s="131"/>
      <c r="F51" s="131"/>
      <c r="G51" s="146" t="s">
        <v>346</v>
      </c>
      <c r="H51" s="146"/>
      <c r="I51" s="146"/>
      <c r="J51" s="57"/>
    </row>
    <row r="52" spans="1:10" ht="13.9" customHeight="1" x14ac:dyDescent="0.25">
      <c r="A52" s="124" t="s">
        <v>321</v>
      </c>
      <c r="B52" s="125"/>
      <c r="C52" s="132" t="s">
        <v>465</v>
      </c>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t="s">
        <v>466</v>
      </c>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t="s">
        <v>467</v>
      </c>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347</v>
      </c>
      <c r="B58" s="125"/>
      <c r="C58" s="126"/>
      <c r="D58" s="127"/>
      <c r="E58" s="127"/>
      <c r="F58" s="127"/>
      <c r="G58" s="127"/>
      <c r="H58" s="127"/>
      <c r="I58" s="127"/>
      <c r="J58" s="128"/>
    </row>
    <row r="59" spans="1:10" ht="14.45" customHeight="1" x14ac:dyDescent="0.25">
      <c r="A59" s="65"/>
      <c r="B59" s="66"/>
      <c r="C59" s="129" t="s">
        <v>348</v>
      </c>
      <c r="D59" s="129"/>
      <c r="E59" s="129"/>
      <c r="F59" s="129"/>
      <c r="G59" s="66"/>
      <c r="H59" s="66"/>
      <c r="I59" s="66"/>
      <c r="J59" s="68"/>
    </row>
    <row r="60" spans="1:10" x14ac:dyDescent="0.25">
      <c r="A60" s="124" t="s">
        <v>349</v>
      </c>
      <c r="B60" s="125"/>
      <c r="C60" s="126"/>
      <c r="D60" s="127"/>
      <c r="E60" s="127"/>
      <c r="F60" s="127"/>
      <c r="G60" s="127"/>
      <c r="H60" s="127"/>
      <c r="I60" s="127"/>
      <c r="J60" s="128"/>
    </row>
    <row r="61" spans="1:10" ht="14.45" customHeight="1" x14ac:dyDescent="0.25">
      <c r="A61" s="86"/>
      <c r="B61" s="87"/>
      <c r="C61" s="130" t="s">
        <v>350</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28" sqref="L128"/>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452</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450</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997897822</v>
      </c>
      <c r="I9" s="21">
        <f>I10+I17+I27+I38+I43</f>
        <v>780758103</v>
      </c>
    </row>
    <row r="10" spans="1:9" ht="12.75" customHeight="1" x14ac:dyDescent="0.2">
      <c r="A10" s="186" t="s">
        <v>5</v>
      </c>
      <c r="B10" s="186"/>
      <c r="C10" s="186"/>
      <c r="D10" s="186"/>
      <c r="E10" s="186"/>
      <c r="F10" s="186"/>
      <c r="G10" s="14">
        <v>3</v>
      </c>
      <c r="H10" s="21">
        <f>H11+H12+H13+H14+H15+H16</f>
        <v>0</v>
      </c>
      <c r="I10" s="21">
        <f>I11+I12+I13+I14+I15+I16</f>
        <v>0</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0</v>
      </c>
      <c r="I12" s="20">
        <v>0</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6" t="s">
        <v>12</v>
      </c>
      <c r="B17" s="186"/>
      <c r="C17" s="186"/>
      <c r="D17" s="186"/>
      <c r="E17" s="186"/>
      <c r="F17" s="186"/>
      <c r="G17" s="14">
        <v>10</v>
      </c>
      <c r="H17" s="21">
        <f>H18+H19+H20+H21+H22+H23+H24+H25+H26</f>
        <v>87211575</v>
      </c>
      <c r="I17" s="21">
        <f>I18+I19+I20+I21+I22+I23+I24+I25+I26</f>
        <v>78494725</v>
      </c>
    </row>
    <row r="18" spans="1:9" ht="12.75" customHeight="1" x14ac:dyDescent="0.2">
      <c r="A18" s="182" t="s">
        <v>13</v>
      </c>
      <c r="B18" s="182"/>
      <c r="C18" s="182"/>
      <c r="D18" s="182"/>
      <c r="E18" s="182"/>
      <c r="F18" s="182"/>
      <c r="G18" s="13">
        <v>11</v>
      </c>
      <c r="H18" s="20">
        <v>5346506</v>
      </c>
      <c r="I18" s="20">
        <v>5346506</v>
      </c>
    </row>
    <row r="19" spans="1:9" ht="12.75" customHeight="1" x14ac:dyDescent="0.2">
      <c r="A19" s="182" t="s">
        <v>14</v>
      </c>
      <c r="B19" s="182"/>
      <c r="C19" s="182"/>
      <c r="D19" s="182"/>
      <c r="E19" s="182"/>
      <c r="F19" s="182"/>
      <c r="G19" s="13">
        <v>12</v>
      </c>
      <c r="H19" s="20">
        <v>32331202</v>
      </c>
      <c r="I19" s="20">
        <v>31293610</v>
      </c>
    </row>
    <row r="20" spans="1:9" ht="12.75" customHeight="1" x14ac:dyDescent="0.2">
      <c r="A20" s="182" t="s">
        <v>15</v>
      </c>
      <c r="B20" s="182"/>
      <c r="C20" s="182"/>
      <c r="D20" s="182"/>
      <c r="E20" s="182"/>
      <c r="F20" s="182"/>
      <c r="G20" s="13">
        <v>13</v>
      </c>
      <c r="H20" s="20">
        <v>1021018</v>
      </c>
      <c r="I20" s="20">
        <v>978183</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216979</v>
      </c>
    </row>
    <row r="24" spans="1:9" ht="12.75" customHeight="1" x14ac:dyDescent="0.2">
      <c r="A24" s="182" t="s">
        <v>19</v>
      </c>
      <c r="B24" s="182"/>
      <c r="C24" s="182"/>
      <c r="D24" s="182"/>
      <c r="E24" s="182"/>
      <c r="F24" s="182"/>
      <c r="G24" s="13">
        <v>17</v>
      </c>
      <c r="H24" s="20">
        <v>466612</v>
      </c>
      <c r="I24" s="20">
        <v>7000</v>
      </c>
    </row>
    <row r="25" spans="1:9" ht="12.75" customHeight="1" x14ac:dyDescent="0.2">
      <c r="A25" s="182" t="s">
        <v>20</v>
      </c>
      <c r="B25" s="182"/>
      <c r="C25" s="182"/>
      <c r="D25" s="182"/>
      <c r="E25" s="182"/>
      <c r="F25" s="182"/>
      <c r="G25" s="13">
        <v>18</v>
      </c>
      <c r="H25" s="20">
        <v>188688</v>
      </c>
      <c r="I25" s="20">
        <v>188688</v>
      </c>
    </row>
    <row r="26" spans="1:9" ht="12.75" customHeight="1" x14ac:dyDescent="0.2">
      <c r="A26" s="182" t="s">
        <v>21</v>
      </c>
      <c r="B26" s="182"/>
      <c r="C26" s="182"/>
      <c r="D26" s="182"/>
      <c r="E26" s="182"/>
      <c r="F26" s="182"/>
      <c r="G26" s="13">
        <v>19</v>
      </c>
      <c r="H26" s="20">
        <v>47857549</v>
      </c>
      <c r="I26" s="20">
        <v>40463759</v>
      </c>
    </row>
    <row r="27" spans="1:9" ht="12.75" customHeight="1" x14ac:dyDescent="0.2">
      <c r="A27" s="186" t="s">
        <v>22</v>
      </c>
      <c r="B27" s="186"/>
      <c r="C27" s="186"/>
      <c r="D27" s="186"/>
      <c r="E27" s="186"/>
      <c r="F27" s="186"/>
      <c r="G27" s="14">
        <v>20</v>
      </c>
      <c r="H27" s="21">
        <f>SUM(H28:H37)</f>
        <v>910686247</v>
      </c>
      <c r="I27" s="21">
        <f>SUM(I28:I37)</f>
        <v>702263378</v>
      </c>
    </row>
    <row r="28" spans="1:9" ht="12.75" customHeight="1" x14ac:dyDescent="0.2">
      <c r="A28" s="182" t="s">
        <v>23</v>
      </c>
      <c r="B28" s="182"/>
      <c r="C28" s="182"/>
      <c r="D28" s="182"/>
      <c r="E28" s="182"/>
      <c r="F28" s="182"/>
      <c r="G28" s="13">
        <v>21</v>
      </c>
      <c r="H28" s="20">
        <v>910126247</v>
      </c>
      <c r="I28" s="20">
        <v>699303128</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2400250</v>
      </c>
    </row>
    <row r="31" spans="1:9" ht="24" customHeight="1" x14ac:dyDescent="0.2">
      <c r="A31" s="182" t="s">
        <v>26</v>
      </c>
      <c r="B31" s="182"/>
      <c r="C31" s="182"/>
      <c r="D31" s="182"/>
      <c r="E31" s="182"/>
      <c r="F31" s="182"/>
      <c r="G31" s="13">
        <v>24</v>
      </c>
      <c r="H31" s="20">
        <v>560000</v>
      </c>
      <c r="I31" s="20">
        <v>560000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0</v>
      </c>
    </row>
    <row r="44" spans="1:9" ht="12.75" customHeight="1" x14ac:dyDescent="0.2">
      <c r="A44" s="184" t="s">
        <v>304</v>
      </c>
      <c r="B44" s="184"/>
      <c r="C44" s="184"/>
      <c r="D44" s="184"/>
      <c r="E44" s="184"/>
      <c r="F44" s="184"/>
      <c r="G44" s="14">
        <v>37</v>
      </c>
      <c r="H44" s="21">
        <f>H45+H53+H60+H70</f>
        <v>205105588</v>
      </c>
      <c r="I44" s="21">
        <f>I45+I53+I60+I70</f>
        <v>349034429</v>
      </c>
    </row>
    <row r="45" spans="1:9" ht="12.75" customHeight="1" x14ac:dyDescent="0.2">
      <c r="A45" s="186" t="s">
        <v>39</v>
      </c>
      <c r="B45" s="186"/>
      <c r="C45" s="186"/>
      <c r="D45" s="186"/>
      <c r="E45" s="186"/>
      <c r="F45" s="186"/>
      <c r="G45" s="14">
        <v>38</v>
      </c>
      <c r="H45" s="21">
        <f>SUM(H46:H52)</f>
        <v>17610475</v>
      </c>
      <c r="I45" s="21">
        <f>SUM(I46:I52)</f>
        <v>23917004</v>
      </c>
    </row>
    <row r="46" spans="1:9" ht="12.75" customHeight="1" x14ac:dyDescent="0.2">
      <c r="A46" s="182" t="s">
        <v>40</v>
      </c>
      <c r="B46" s="182"/>
      <c r="C46" s="182"/>
      <c r="D46" s="182"/>
      <c r="E46" s="182"/>
      <c r="F46" s="182"/>
      <c r="G46" s="13">
        <v>39</v>
      </c>
      <c r="H46" s="20">
        <v>1882613</v>
      </c>
      <c r="I46" s="20">
        <v>8387813</v>
      </c>
    </row>
    <row r="47" spans="1:9" ht="12.75" customHeight="1" x14ac:dyDescent="0.2">
      <c r="A47" s="182" t="s">
        <v>41</v>
      </c>
      <c r="B47" s="182"/>
      <c r="C47" s="182"/>
      <c r="D47" s="182"/>
      <c r="E47" s="182"/>
      <c r="F47" s="182"/>
      <c r="G47" s="13">
        <v>40</v>
      </c>
      <c r="H47" s="20">
        <v>15727862</v>
      </c>
      <c r="I47" s="20">
        <v>15529191</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163269025</v>
      </c>
      <c r="I53" s="21">
        <f>SUM(I54:I59)</f>
        <v>193142810</v>
      </c>
    </row>
    <row r="54" spans="1:9" ht="12.75" customHeight="1" x14ac:dyDescent="0.2">
      <c r="A54" s="182" t="s">
        <v>48</v>
      </c>
      <c r="B54" s="182"/>
      <c r="C54" s="182"/>
      <c r="D54" s="182"/>
      <c r="E54" s="182"/>
      <c r="F54" s="182"/>
      <c r="G54" s="13">
        <v>47</v>
      </c>
      <c r="H54" s="20">
        <v>147977944</v>
      </c>
      <c r="I54" s="20">
        <v>156732456</v>
      </c>
    </row>
    <row r="55" spans="1:9" ht="12.75" customHeight="1" x14ac:dyDescent="0.2">
      <c r="A55" s="182" t="s">
        <v>49</v>
      </c>
      <c r="B55" s="182"/>
      <c r="C55" s="182"/>
      <c r="D55" s="182"/>
      <c r="E55" s="182"/>
      <c r="F55" s="182"/>
      <c r="G55" s="13">
        <v>48</v>
      </c>
      <c r="H55" s="20">
        <v>0</v>
      </c>
      <c r="I55" s="20">
        <v>17826992</v>
      </c>
    </row>
    <row r="56" spans="1:9" ht="12.75" customHeight="1" x14ac:dyDescent="0.2">
      <c r="A56" s="182" t="s">
        <v>50</v>
      </c>
      <c r="B56" s="182"/>
      <c r="C56" s="182"/>
      <c r="D56" s="182"/>
      <c r="E56" s="182"/>
      <c r="F56" s="182"/>
      <c r="G56" s="13">
        <v>49</v>
      </c>
      <c r="H56" s="20">
        <v>3371137</v>
      </c>
      <c r="I56" s="20">
        <v>10328413</v>
      </c>
    </row>
    <row r="57" spans="1:9" ht="12.75" customHeight="1" x14ac:dyDescent="0.2">
      <c r="A57" s="182" t="s">
        <v>51</v>
      </c>
      <c r="B57" s="182"/>
      <c r="C57" s="182"/>
      <c r="D57" s="182"/>
      <c r="E57" s="182"/>
      <c r="F57" s="182"/>
      <c r="G57" s="13">
        <v>50</v>
      </c>
      <c r="H57" s="20">
        <v>61100</v>
      </c>
      <c r="I57" s="20">
        <v>61110</v>
      </c>
    </row>
    <row r="58" spans="1:9" ht="12.75" customHeight="1" x14ac:dyDescent="0.2">
      <c r="A58" s="182" t="s">
        <v>52</v>
      </c>
      <c r="B58" s="182"/>
      <c r="C58" s="182"/>
      <c r="D58" s="182"/>
      <c r="E58" s="182"/>
      <c r="F58" s="182"/>
      <c r="G58" s="13">
        <v>51</v>
      </c>
      <c r="H58" s="20">
        <v>106449</v>
      </c>
      <c r="I58" s="20">
        <v>232740</v>
      </c>
    </row>
    <row r="59" spans="1:9" ht="12.75" customHeight="1" x14ac:dyDescent="0.2">
      <c r="A59" s="182" t="s">
        <v>53</v>
      </c>
      <c r="B59" s="182"/>
      <c r="C59" s="182"/>
      <c r="D59" s="182"/>
      <c r="E59" s="182"/>
      <c r="F59" s="182"/>
      <c r="G59" s="13">
        <v>52</v>
      </c>
      <c r="H59" s="20">
        <v>11752395</v>
      </c>
      <c r="I59" s="20">
        <v>7961099</v>
      </c>
    </row>
    <row r="60" spans="1:9" ht="12.75" customHeight="1" x14ac:dyDescent="0.2">
      <c r="A60" s="186" t="s">
        <v>54</v>
      </c>
      <c r="B60" s="186"/>
      <c r="C60" s="186"/>
      <c r="D60" s="186"/>
      <c r="E60" s="186"/>
      <c r="F60" s="186"/>
      <c r="G60" s="14">
        <v>53</v>
      </c>
      <c r="H60" s="21">
        <f>SUM(H61:H69)</f>
        <v>694250</v>
      </c>
      <c r="I60" s="21">
        <f>SUM(I61:I69)</f>
        <v>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694250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23531838</v>
      </c>
      <c r="I70" s="20">
        <v>131974615</v>
      </c>
    </row>
    <row r="71" spans="1:9" ht="12.75" customHeight="1" x14ac:dyDescent="0.2">
      <c r="A71" s="183" t="s">
        <v>58</v>
      </c>
      <c r="B71" s="183"/>
      <c r="C71" s="183"/>
      <c r="D71" s="183"/>
      <c r="E71" s="183"/>
      <c r="F71" s="183"/>
      <c r="G71" s="13">
        <v>64</v>
      </c>
      <c r="H71" s="20">
        <v>0</v>
      </c>
      <c r="I71" s="20">
        <v>0</v>
      </c>
    </row>
    <row r="72" spans="1:9" ht="12.75" customHeight="1" x14ac:dyDescent="0.2">
      <c r="A72" s="184" t="s">
        <v>305</v>
      </c>
      <c r="B72" s="184"/>
      <c r="C72" s="184"/>
      <c r="D72" s="184"/>
      <c r="E72" s="184"/>
      <c r="F72" s="184"/>
      <c r="G72" s="14">
        <v>65</v>
      </c>
      <c r="H72" s="21">
        <f>H8+H9+H44+H71</f>
        <v>1203003410</v>
      </c>
      <c r="I72" s="21">
        <f>I8+I9+I44+I71</f>
        <v>1129792532</v>
      </c>
    </row>
    <row r="73" spans="1:9" ht="12.75" customHeight="1" x14ac:dyDescent="0.2">
      <c r="A73" s="183" t="s">
        <v>59</v>
      </c>
      <c r="B73" s="183"/>
      <c r="C73" s="183"/>
      <c r="D73" s="183"/>
      <c r="E73" s="183"/>
      <c r="F73" s="183"/>
      <c r="G73" s="13">
        <v>66</v>
      </c>
      <c r="H73" s="20">
        <v>0</v>
      </c>
      <c r="I73" s="20">
        <v>0</v>
      </c>
    </row>
    <row r="74" spans="1:9" x14ac:dyDescent="0.2">
      <c r="A74" s="187" t="s">
        <v>60</v>
      </c>
      <c r="B74" s="188"/>
      <c r="C74" s="188"/>
      <c r="D74" s="188"/>
      <c r="E74" s="188"/>
      <c r="F74" s="188"/>
      <c r="G74" s="188"/>
      <c r="H74" s="188"/>
      <c r="I74" s="188"/>
    </row>
    <row r="75" spans="1:9" ht="12.75" customHeight="1" x14ac:dyDescent="0.2">
      <c r="A75" s="184" t="s">
        <v>355</v>
      </c>
      <c r="B75" s="184"/>
      <c r="C75" s="184"/>
      <c r="D75" s="184"/>
      <c r="E75" s="184"/>
      <c r="F75" s="184"/>
      <c r="G75" s="14">
        <v>67</v>
      </c>
      <c r="H75" s="95">
        <f>H76+H77+H78+H84+H85+H91+H94+H97</f>
        <v>1027271776</v>
      </c>
      <c r="I75" s="95">
        <f>I76+I77+I78+I84+I85+I91+I94+I97</f>
        <v>1002725707</v>
      </c>
    </row>
    <row r="76" spans="1:9" ht="12.75" customHeight="1" x14ac:dyDescent="0.2">
      <c r="A76" s="182" t="s">
        <v>61</v>
      </c>
      <c r="B76" s="182"/>
      <c r="C76" s="182"/>
      <c r="D76" s="182"/>
      <c r="E76" s="182"/>
      <c r="F76" s="182"/>
      <c r="G76" s="13">
        <v>68</v>
      </c>
      <c r="H76" s="20">
        <v>418656000</v>
      </c>
      <c r="I76" s="20">
        <v>418656000</v>
      </c>
    </row>
    <row r="77" spans="1:9" ht="12.75" customHeight="1" x14ac:dyDescent="0.2">
      <c r="A77" s="182" t="s">
        <v>62</v>
      </c>
      <c r="B77" s="182"/>
      <c r="C77" s="182"/>
      <c r="D77" s="182"/>
      <c r="E77" s="182"/>
      <c r="F77" s="182"/>
      <c r="G77" s="13">
        <v>69</v>
      </c>
      <c r="H77" s="20">
        <v>0</v>
      </c>
      <c r="I77" s="20">
        <v>0</v>
      </c>
    </row>
    <row r="78" spans="1:9" ht="12.75" customHeight="1" x14ac:dyDescent="0.2">
      <c r="A78" s="186" t="s">
        <v>63</v>
      </c>
      <c r="B78" s="186"/>
      <c r="C78" s="186"/>
      <c r="D78" s="186"/>
      <c r="E78" s="186"/>
      <c r="F78" s="186"/>
      <c r="G78" s="14">
        <v>70</v>
      </c>
      <c r="H78" s="95">
        <f>SUM(H79:H83)</f>
        <v>896150</v>
      </c>
      <c r="I78" s="95">
        <f>SUM(I79:I83)</f>
        <v>20932800</v>
      </c>
    </row>
    <row r="79" spans="1:9" ht="12.75" customHeight="1" x14ac:dyDescent="0.2">
      <c r="A79" s="182" t="s">
        <v>64</v>
      </c>
      <c r="B79" s="182"/>
      <c r="C79" s="182"/>
      <c r="D79" s="182"/>
      <c r="E79" s="182"/>
      <c r="F79" s="182"/>
      <c r="G79" s="13">
        <v>71</v>
      </c>
      <c r="H79" s="20">
        <v>896150</v>
      </c>
      <c r="I79" s="20">
        <v>20932800</v>
      </c>
    </row>
    <row r="80" spans="1:9" ht="12.75" customHeight="1" x14ac:dyDescent="0.2">
      <c r="A80" s="182" t="s">
        <v>65</v>
      </c>
      <c r="B80" s="182"/>
      <c r="C80" s="182"/>
      <c r="D80" s="182"/>
      <c r="E80" s="182"/>
      <c r="F80" s="182"/>
      <c r="G80" s="13">
        <v>72</v>
      </c>
      <c r="H80" s="20">
        <v>8155689</v>
      </c>
      <c r="I80" s="20">
        <v>7293084</v>
      </c>
    </row>
    <row r="81" spans="1:9" ht="12.75" customHeight="1" x14ac:dyDescent="0.2">
      <c r="A81" s="182" t="s">
        <v>66</v>
      </c>
      <c r="B81" s="182"/>
      <c r="C81" s="182"/>
      <c r="D81" s="182"/>
      <c r="E81" s="182"/>
      <c r="F81" s="182"/>
      <c r="G81" s="13">
        <v>73</v>
      </c>
      <c r="H81" s="20">
        <v>-8155689</v>
      </c>
      <c r="I81" s="20">
        <v>-7293084</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0</v>
      </c>
    </row>
    <row r="84" spans="1:9" ht="12.75" customHeight="1" x14ac:dyDescent="0.2">
      <c r="A84" s="185" t="s">
        <v>69</v>
      </c>
      <c r="B84" s="185"/>
      <c r="C84" s="185"/>
      <c r="D84" s="185"/>
      <c r="E84" s="185"/>
      <c r="F84" s="185"/>
      <c r="G84" s="90">
        <v>76</v>
      </c>
      <c r="H84" s="91">
        <v>0</v>
      </c>
      <c r="I84" s="91">
        <v>0</v>
      </c>
    </row>
    <row r="85" spans="1:9" ht="12.75" customHeight="1" x14ac:dyDescent="0.2">
      <c r="A85" s="186" t="s">
        <v>447</v>
      </c>
      <c r="B85" s="186"/>
      <c r="C85" s="186"/>
      <c r="D85" s="186"/>
      <c r="E85" s="186"/>
      <c r="F85" s="186"/>
      <c r="G85" s="14">
        <v>77</v>
      </c>
      <c r="H85" s="21">
        <f>H86+H87+H88+H89+H90</f>
        <v>3821210</v>
      </c>
      <c r="I85" s="21">
        <f>I86+I87+I88+I89+I90</f>
        <v>3821210</v>
      </c>
    </row>
    <row r="86" spans="1:9" ht="25.5" customHeight="1" x14ac:dyDescent="0.2">
      <c r="A86" s="182" t="s">
        <v>448</v>
      </c>
      <c r="B86" s="182"/>
      <c r="C86" s="182"/>
      <c r="D86" s="182"/>
      <c r="E86" s="182"/>
      <c r="F86" s="182"/>
      <c r="G86" s="13">
        <v>78</v>
      </c>
      <c r="H86" s="20">
        <v>3821210</v>
      </c>
      <c r="I86" s="20">
        <v>3821210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6" t="s">
        <v>353</v>
      </c>
      <c r="B91" s="186"/>
      <c r="C91" s="186"/>
      <c r="D91" s="186"/>
      <c r="E91" s="186"/>
      <c r="F91" s="186"/>
      <c r="G91" s="14">
        <v>83</v>
      </c>
      <c r="H91" s="21">
        <f>H92-H93</f>
        <v>-274494662</v>
      </c>
      <c r="I91" s="21">
        <f>I92-I93</f>
        <v>555825572</v>
      </c>
    </row>
    <row r="92" spans="1:9" ht="12.75" customHeight="1" x14ac:dyDescent="0.2">
      <c r="A92" s="182" t="s">
        <v>72</v>
      </c>
      <c r="B92" s="182"/>
      <c r="C92" s="182"/>
      <c r="D92" s="182"/>
      <c r="E92" s="182"/>
      <c r="F92" s="182"/>
      <c r="G92" s="13">
        <v>84</v>
      </c>
      <c r="H92" s="20">
        <v>0</v>
      </c>
      <c r="I92" s="20">
        <v>555825572</v>
      </c>
    </row>
    <row r="93" spans="1:9" ht="12.75" customHeight="1" x14ac:dyDescent="0.2">
      <c r="A93" s="182" t="s">
        <v>73</v>
      </c>
      <c r="B93" s="182"/>
      <c r="C93" s="182"/>
      <c r="D93" s="182"/>
      <c r="E93" s="182"/>
      <c r="F93" s="182"/>
      <c r="G93" s="13">
        <v>85</v>
      </c>
      <c r="H93" s="20">
        <v>274494662</v>
      </c>
      <c r="I93" s="20">
        <v>0</v>
      </c>
    </row>
    <row r="94" spans="1:9" ht="12.75" customHeight="1" x14ac:dyDescent="0.2">
      <c r="A94" s="186" t="s">
        <v>354</v>
      </c>
      <c r="B94" s="186"/>
      <c r="C94" s="186"/>
      <c r="D94" s="186"/>
      <c r="E94" s="186"/>
      <c r="F94" s="186"/>
      <c r="G94" s="14">
        <v>86</v>
      </c>
      <c r="H94" s="21">
        <f>H95-H96</f>
        <v>878393078</v>
      </c>
      <c r="I94" s="21">
        <f>I95-I96</f>
        <v>3490125</v>
      </c>
    </row>
    <row r="95" spans="1:9" ht="12.75" customHeight="1" x14ac:dyDescent="0.2">
      <c r="A95" s="182" t="s">
        <v>74</v>
      </c>
      <c r="B95" s="182"/>
      <c r="C95" s="182"/>
      <c r="D95" s="182"/>
      <c r="E95" s="182"/>
      <c r="F95" s="182"/>
      <c r="G95" s="13">
        <v>87</v>
      </c>
      <c r="H95" s="20">
        <v>878393078</v>
      </c>
      <c r="I95" s="20">
        <v>3490125</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2338446</v>
      </c>
      <c r="I98" s="21">
        <f>SUM(I99:I104)</f>
        <v>1488854</v>
      </c>
    </row>
    <row r="99" spans="1:9" ht="12.75" customHeight="1" x14ac:dyDescent="0.2">
      <c r="A99" s="182" t="s">
        <v>77</v>
      </c>
      <c r="B99" s="182"/>
      <c r="C99" s="182"/>
      <c r="D99" s="182"/>
      <c r="E99" s="182"/>
      <c r="F99" s="182"/>
      <c r="G99" s="13">
        <v>91</v>
      </c>
      <c r="H99" s="20">
        <v>2338446</v>
      </c>
      <c r="I99" s="20">
        <v>1488854</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46009001</v>
      </c>
      <c r="I105" s="21">
        <f>SUM(I106:I116)</f>
        <v>30940346</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584184</v>
      </c>
      <c r="I110" s="20">
        <v>486684</v>
      </c>
    </row>
    <row r="111" spans="1:9" ht="12.75" customHeight="1" x14ac:dyDescent="0.2">
      <c r="A111" s="182" t="s">
        <v>88</v>
      </c>
      <c r="B111" s="182"/>
      <c r="C111" s="182"/>
      <c r="D111" s="182"/>
      <c r="E111" s="182"/>
      <c r="F111" s="182"/>
      <c r="G111" s="13">
        <v>103</v>
      </c>
      <c r="H111" s="20">
        <v>45424817</v>
      </c>
      <c r="I111" s="20">
        <v>30453662</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112860663</v>
      </c>
      <c r="I117" s="21">
        <f>SUM(I118:I131)</f>
        <v>92209887</v>
      </c>
    </row>
    <row r="118" spans="1:9" ht="12.75" customHeight="1" x14ac:dyDescent="0.2">
      <c r="A118" s="182" t="s">
        <v>83</v>
      </c>
      <c r="B118" s="182"/>
      <c r="C118" s="182"/>
      <c r="D118" s="182"/>
      <c r="E118" s="182"/>
      <c r="F118" s="182"/>
      <c r="G118" s="13">
        <v>110</v>
      </c>
      <c r="H118" s="20">
        <v>68047951</v>
      </c>
      <c r="I118" s="20">
        <v>22201084</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14723633</v>
      </c>
      <c r="I123" s="20">
        <v>15007214</v>
      </c>
    </row>
    <row r="124" spans="1:9" ht="12.75" customHeight="1" x14ac:dyDescent="0.2">
      <c r="A124" s="182" t="s">
        <v>89</v>
      </c>
      <c r="B124" s="182"/>
      <c r="C124" s="182"/>
      <c r="D124" s="182"/>
      <c r="E124" s="182"/>
      <c r="F124" s="182"/>
      <c r="G124" s="13">
        <v>116</v>
      </c>
      <c r="H124" s="20">
        <v>830893</v>
      </c>
      <c r="I124" s="20">
        <v>164587</v>
      </c>
    </row>
    <row r="125" spans="1:9" ht="12.75" customHeight="1" x14ac:dyDescent="0.2">
      <c r="A125" s="182" t="s">
        <v>90</v>
      </c>
      <c r="B125" s="182"/>
      <c r="C125" s="182"/>
      <c r="D125" s="182"/>
      <c r="E125" s="182"/>
      <c r="F125" s="182"/>
      <c r="G125" s="13">
        <v>117</v>
      </c>
      <c r="H125" s="20">
        <v>11291721</v>
      </c>
      <c r="I125" s="20">
        <v>36945615</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754415</v>
      </c>
      <c r="I127" s="20">
        <v>737347</v>
      </c>
    </row>
    <row r="128" spans="1:9" x14ac:dyDescent="0.2">
      <c r="A128" s="182" t="s">
        <v>95</v>
      </c>
      <c r="B128" s="182"/>
      <c r="C128" s="182"/>
      <c r="D128" s="182"/>
      <c r="E128" s="182"/>
      <c r="F128" s="182"/>
      <c r="G128" s="13">
        <v>120</v>
      </c>
      <c r="H128" s="20">
        <v>806180</v>
      </c>
      <c r="I128" s="20">
        <v>830120</v>
      </c>
    </row>
    <row r="129" spans="1:9" x14ac:dyDescent="0.2">
      <c r="A129" s="182" t="s">
        <v>96</v>
      </c>
      <c r="B129" s="182"/>
      <c r="C129" s="182"/>
      <c r="D129" s="182"/>
      <c r="E129" s="182"/>
      <c r="F129" s="182"/>
      <c r="G129" s="13">
        <v>121</v>
      </c>
      <c r="H129" s="20">
        <v>0</v>
      </c>
      <c r="I129" s="20">
        <v>1024105</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16405870</v>
      </c>
      <c r="I131" s="20">
        <v>15299815</v>
      </c>
    </row>
    <row r="132" spans="1:9" ht="22.15" customHeight="1" x14ac:dyDescent="0.2">
      <c r="A132" s="183" t="s">
        <v>99</v>
      </c>
      <c r="B132" s="183"/>
      <c r="C132" s="183"/>
      <c r="D132" s="183"/>
      <c r="E132" s="183"/>
      <c r="F132" s="183"/>
      <c r="G132" s="13">
        <v>124</v>
      </c>
      <c r="H132" s="20">
        <v>14523524</v>
      </c>
      <c r="I132" s="20">
        <v>2427738</v>
      </c>
    </row>
    <row r="133" spans="1:9" ht="12.75" customHeight="1" x14ac:dyDescent="0.2">
      <c r="A133" s="184" t="s">
        <v>359</v>
      </c>
      <c r="B133" s="184"/>
      <c r="C133" s="184"/>
      <c r="D133" s="184"/>
      <c r="E133" s="184"/>
      <c r="F133" s="184"/>
      <c r="G133" s="14">
        <v>125</v>
      </c>
      <c r="H133" s="21">
        <f>H75+H98+H105+H117+H132</f>
        <v>1203003410</v>
      </c>
      <c r="I133" s="21">
        <f>I75+I98+I105+I117+I132</f>
        <v>1129792532</v>
      </c>
    </row>
    <row r="134" spans="1:9" x14ac:dyDescent="0.2">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2" sqref="A12:F12"/>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08" t="s">
        <v>166</v>
      </c>
      <c r="B1" s="209"/>
      <c r="C1" s="209"/>
      <c r="D1" s="209"/>
      <c r="E1" s="209"/>
      <c r="F1" s="209"/>
      <c r="G1" s="209"/>
      <c r="H1" s="209"/>
      <c r="I1" s="209"/>
    </row>
    <row r="2" spans="1:9" x14ac:dyDescent="0.2">
      <c r="A2" s="210" t="s">
        <v>453</v>
      </c>
      <c r="B2" s="192"/>
      <c r="C2" s="192"/>
      <c r="D2" s="192"/>
      <c r="E2" s="192"/>
      <c r="F2" s="192"/>
      <c r="G2" s="192"/>
      <c r="H2" s="192"/>
      <c r="I2" s="192"/>
    </row>
    <row r="3" spans="1:9" x14ac:dyDescent="0.2">
      <c r="A3" s="212" t="s">
        <v>282</v>
      </c>
      <c r="B3" s="213"/>
      <c r="C3" s="213"/>
      <c r="D3" s="213"/>
      <c r="E3" s="213"/>
      <c r="F3" s="213"/>
      <c r="G3" s="213"/>
      <c r="H3" s="213"/>
      <c r="I3" s="213"/>
    </row>
    <row r="4" spans="1:9" x14ac:dyDescent="0.2">
      <c r="A4" s="211" t="s">
        <v>450</v>
      </c>
      <c r="B4" s="195"/>
      <c r="C4" s="195"/>
      <c r="D4" s="195"/>
      <c r="E4" s="195"/>
      <c r="F4" s="195"/>
      <c r="G4" s="195"/>
      <c r="H4" s="195"/>
      <c r="I4" s="196"/>
    </row>
    <row r="5" spans="1:9" ht="23.25" x14ac:dyDescent="0.2">
      <c r="A5" s="214" t="s">
        <v>2</v>
      </c>
      <c r="B5" s="200"/>
      <c r="C5" s="200"/>
      <c r="D5" s="200"/>
      <c r="E5" s="200"/>
      <c r="F5" s="200"/>
      <c r="G5" s="112" t="s">
        <v>103</v>
      </c>
      <c r="H5" s="113" t="s">
        <v>302</v>
      </c>
      <c r="I5" s="113" t="s">
        <v>279</v>
      </c>
    </row>
    <row r="6" spans="1:9" x14ac:dyDescent="0.2">
      <c r="A6" s="215">
        <v>1</v>
      </c>
      <c r="B6" s="200"/>
      <c r="C6" s="200"/>
      <c r="D6" s="200"/>
      <c r="E6" s="200"/>
      <c r="F6" s="200"/>
      <c r="G6" s="114">
        <v>2</v>
      </c>
      <c r="H6" s="113" t="s">
        <v>167</v>
      </c>
      <c r="I6" s="113" t="s">
        <v>168</v>
      </c>
    </row>
    <row r="7" spans="1:9" x14ac:dyDescent="0.2">
      <c r="A7" s="204" t="s">
        <v>169</v>
      </c>
      <c r="B7" s="204"/>
      <c r="C7" s="204"/>
      <c r="D7" s="204"/>
      <c r="E7" s="204"/>
      <c r="F7" s="204"/>
      <c r="G7" s="204"/>
      <c r="H7" s="204"/>
      <c r="I7" s="204"/>
    </row>
    <row r="8" spans="1:9" ht="12.75" customHeight="1" x14ac:dyDescent="0.2">
      <c r="A8" s="182" t="s">
        <v>170</v>
      </c>
      <c r="B8" s="182"/>
      <c r="C8" s="182"/>
      <c r="D8" s="182"/>
      <c r="E8" s="182"/>
      <c r="F8" s="182"/>
      <c r="G8" s="115">
        <v>1</v>
      </c>
      <c r="H8" s="116">
        <v>878393078</v>
      </c>
      <c r="I8" s="116">
        <v>3490125</v>
      </c>
    </row>
    <row r="9" spans="1:9" ht="12.75" customHeight="1" x14ac:dyDescent="0.2">
      <c r="A9" s="207" t="s">
        <v>171</v>
      </c>
      <c r="B9" s="207"/>
      <c r="C9" s="207"/>
      <c r="D9" s="207"/>
      <c r="E9" s="207"/>
      <c r="F9" s="207"/>
      <c r="G9" s="117">
        <v>2</v>
      </c>
      <c r="H9" s="118">
        <f>H10+H11+H12+H13+H14+H15+H16+H17</f>
        <v>-711874196</v>
      </c>
      <c r="I9" s="118">
        <f>I10+I11+I12+I13+I14+I15+I16+I17</f>
        <v>214209784</v>
      </c>
    </row>
    <row r="10" spans="1:9" ht="12.75" customHeight="1" x14ac:dyDescent="0.2">
      <c r="A10" s="206" t="s">
        <v>172</v>
      </c>
      <c r="B10" s="206"/>
      <c r="C10" s="206"/>
      <c r="D10" s="206"/>
      <c r="E10" s="206"/>
      <c r="F10" s="206"/>
      <c r="G10" s="115">
        <v>3</v>
      </c>
      <c r="H10" s="116">
        <v>4183499</v>
      </c>
      <c r="I10" s="116">
        <v>2411928</v>
      </c>
    </row>
    <row r="11" spans="1:9" ht="22.15" customHeight="1" x14ac:dyDescent="0.2">
      <c r="A11" s="206" t="s">
        <v>173</v>
      </c>
      <c r="B11" s="206"/>
      <c r="C11" s="206"/>
      <c r="D11" s="206"/>
      <c r="E11" s="206"/>
      <c r="F11" s="206"/>
      <c r="G11" s="115">
        <v>4</v>
      </c>
      <c r="H11" s="116">
        <v>-783529</v>
      </c>
      <c r="I11" s="116">
        <v>1657683</v>
      </c>
    </row>
    <row r="12" spans="1:9" ht="23.45" customHeight="1" x14ac:dyDescent="0.2">
      <c r="A12" s="206" t="s">
        <v>174</v>
      </c>
      <c r="B12" s="206"/>
      <c r="C12" s="206"/>
      <c r="D12" s="206"/>
      <c r="E12" s="206"/>
      <c r="F12" s="206"/>
      <c r="G12" s="115">
        <v>5</v>
      </c>
      <c r="H12" s="116">
        <v>-717252333</v>
      </c>
      <c r="I12" s="116">
        <v>210816342</v>
      </c>
    </row>
    <row r="13" spans="1:9" ht="12.75" customHeight="1" x14ac:dyDescent="0.2">
      <c r="A13" s="206" t="s">
        <v>175</v>
      </c>
      <c r="B13" s="206"/>
      <c r="C13" s="206"/>
      <c r="D13" s="206"/>
      <c r="E13" s="206"/>
      <c r="F13" s="206"/>
      <c r="G13" s="115">
        <v>6</v>
      </c>
      <c r="H13" s="116">
        <v>-1310180</v>
      </c>
      <c r="I13" s="116">
        <v>-2308085</v>
      </c>
    </row>
    <row r="14" spans="1:9" ht="12.75" customHeight="1" x14ac:dyDescent="0.2">
      <c r="A14" s="206" t="s">
        <v>176</v>
      </c>
      <c r="B14" s="206"/>
      <c r="C14" s="206"/>
      <c r="D14" s="206"/>
      <c r="E14" s="206"/>
      <c r="F14" s="206"/>
      <c r="G14" s="115">
        <v>7</v>
      </c>
      <c r="H14" s="116">
        <v>3175347</v>
      </c>
      <c r="I14" s="116">
        <v>1631916</v>
      </c>
    </row>
    <row r="15" spans="1:9" ht="12.75" customHeight="1" x14ac:dyDescent="0.2">
      <c r="A15" s="206" t="s">
        <v>177</v>
      </c>
      <c r="B15" s="206"/>
      <c r="C15" s="206"/>
      <c r="D15" s="206"/>
      <c r="E15" s="206"/>
      <c r="F15" s="206"/>
      <c r="G15" s="115">
        <v>8</v>
      </c>
      <c r="H15" s="116">
        <v>0</v>
      </c>
      <c r="I15" s="116">
        <v>0</v>
      </c>
    </row>
    <row r="16" spans="1:9" ht="12.75" customHeight="1" x14ac:dyDescent="0.2">
      <c r="A16" s="206" t="s">
        <v>178</v>
      </c>
      <c r="B16" s="206"/>
      <c r="C16" s="206"/>
      <c r="D16" s="206"/>
      <c r="E16" s="206"/>
      <c r="F16" s="206"/>
      <c r="G16" s="115">
        <v>9</v>
      </c>
      <c r="H16" s="116">
        <v>113000</v>
      </c>
      <c r="I16" s="116">
        <v>0</v>
      </c>
    </row>
    <row r="17" spans="1:9" ht="25.15" customHeight="1" x14ac:dyDescent="0.2">
      <c r="A17" s="206" t="s">
        <v>179</v>
      </c>
      <c r="B17" s="206"/>
      <c r="C17" s="206"/>
      <c r="D17" s="206"/>
      <c r="E17" s="206"/>
      <c r="F17" s="206"/>
      <c r="G17" s="115">
        <v>10</v>
      </c>
      <c r="H17" s="116">
        <v>0</v>
      </c>
      <c r="I17" s="116">
        <v>0</v>
      </c>
    </row>
    <row r="18" spans="1:9" ht="28.15" customHeight="1" x14ac:dyDescent="0.2">
      <c r="A18" s="202" t="s">
        <v>307</v>
      </c>
      <c r="B18" s="202"/>
      <c r="C18" s="202"/>
      <c r="D18" s="202"/>
      <c r="E18" s="202"/>
      <c r="F18" s="202"/>
      <c r="G18" s="117">
        <v>11</v>
      </c>
      <c r="H18" s="118">
        <f>H8+H9</f>
        <v>166518882</v>
      </c>
      <c r="I18" s="118">
        <f>I8+I9</f>
        <v>217699909</v>
      </c>
    </row>
    <row r="19" spans="1:9" ht="12.75" customHeight="1" x14ac:dyDescent="0.2">
      <c r="A19" s="207" t="s">
        <v>180</v>
      </c>
      <c r="B19" s="207"/>
      <c r="C19" s="207"/>
      <c r="D19" s="207"/>
      <c r="E19" s="207"/>
      <c r="F19" s="207"/>
      <c r="G19" s="117">
        <v>12</v>
      </c>
      <c r="H19" s="118">
        <f>H20+H21+H22+H23</f>
        <v>-120442246</v>
      </c>
      <c r="I19" s="118">
        <f>I20+I21+I22+I23</f>
        <v>-67999427</v>
      </c>
    </row>
    <row r="20" spans="1:9" ht="12.75" customHeight="1" x14ac:dyDescent="0.2">
      <c r="A20" s="206" t="s">
        <v>181</v>
      </c>
      <c r="B20" s="206"/>
      <c r="C20" s="206"/>
      <c r="D20" s="206"/>
      <c r="E20" s="206"/>
      <c r="F20" s="206"/>
      <c r="G20" s="115">
        <v>13</v>
      </c>
      <c r="H20" s="116">
        <v>-13652378</v>
      </c>
      <c r="I20" s="116">
        <v>-20934357</v>
      </c>
    </row>
    <row r="21" spans="1:9" ht="12.75" customHeight="1" x14ac:dyDescent="0.2">
      <c r="A21" s="206" t="s">
        <v>182</v>
      </c>
      <c r="B21" s="206"/>
      <c r="C21" s="206"/>
      <c r="D21" s="206"/>
      <c r="E21" s="206"/>
      <c r="F21" s="206"/>
      <c r="G21" s="115">
        <v>14</v>
      </c>
      <c r="H21" s="116">
        <v>-120014803</v>
      </c>
      <c r="I21" s="116">
        <v>-29873785</v>
      </c>
    </row>
    <row r="22" spans="1:9" ht="12.75" customHeight="1" x14ac:dyDescent="0.2">
      <c r="A22" s="206" t="s">
        <v>183</v>
      </c>
      <c r="B22" s="206"/>
      <c r="C22" s="206"/>
      <c r="D22" s="206"/>
      <c r="E22" s="206"/>
      <c r="F22" s="206"/>
      <c r="G22" s="115">
        <v>15</v>
      </c>
      <c r="H22" s="116">
        <v>2961050</v>
      </c>
      <c r="I22" s="116">
        <v>-6306529</v>
      </c>
    </row>
    <row r="23" spans="1:9" ht="12.75" customHeight="1" x14ac:dyDescent="0.2">
      <c r="A23" s="206" t="s">
        <v>184</v>
      </c>
      <c r="B23" s="206"/>
      <c r="C23" s="206"/>
      <c r="D23" s="206"/>
      <c r="E23" s="206"/>
      <c r="F23" s="206"/>
      <c r="G23" s="115">
        <v>16</v>
      </c>
      <c r="H23" s="116">
        <v>10263885</v>
      </c>
      <c r="I23" s="116">
        <v>-10884756</v>
      </c>
    </row>
    <row r="24" spans="1:9" ht="12.75" customHeight="1" x14ac:dyDescent="0.2">
      <c r="A24" s="202" t="s">
        <v>185</v>
      </c>
      <c r="B24" s="202"/>
      <c r="C24" s="202"/>
      <c r="D24" s="202"/>
      <c r="E24" s="202"/>
      <c r="F24" s="202"/>
      <c r="G24" s="117">
        <v>17</v>
      </c>
      <c r="H24" s="118">
        <f>H18+H19</f>
        <v>46076636</v>
      </c>
      <c r="I24" s="118">
        <f>I18+I19</f>
        <v>149700482</v>
      </c>
    </row>
    <row r="25" spans="1:9" ht="12.75" customHeight="1" x14ac:dyDescent="0.2">
      <c r="A25" s="182" t="s">
        <v>186</v>
      </c>
      <c r="B25" s="182"/>
      <c r="C25" s="182"/>
      <c r="D25" s="182"/>
      <c r="E25" s="182"/>
      <c r="F25" s="182"/>
      <c r="G25" s="115">
        <v>18</v>
      </c>
      <c r="H25" s="116">
        <v>-3165000</v>
      </c>
      <c r="I25" s="116">
        <v>-1340127</v>
      </c>
    </row>
    <row r="26" spans="1:9" ht="12.75" customHeight="1" x14ac:dyDescent="0.2">
      <c r="A26" s="182" t="s">
        <v>187</v>
      </c>
      <c r="B26" s="182"/>
      <c r="C26" s="182"/>
      <c r="D26" s="182"/>
      <c r="E26" s="182"/>
      <c r="F26" s="182"/>
      <c r="G26" s="115">
        <v>19</v>
      </c>
      <c r="H26" s="116">
        <v>0</v>
      </c>
      <c r="I26" s="116">
        <v>0</v>
      </c>
    </row>
    <row r="27" spans="1:9" ht="25.9" customHeight="1" x14ac:dyDescent="0.2">
      <c r="A27" s="203" t="s">
        <v>188</v>
      </c>
      <c r="B27" s="203"/>
      <c r="C27" s="203"/>
      <c r="D27" s="203"/>
      <c r="E27" s="203"/>
      <c r="F27" s="203"/>
      <c r="G27" s="117">
        <v>20</v>
      </c>
      <c r="H27" s="118">
        <f>H24+H25+H26</f>
        <v>42911636</v>
      </c>
      <c r="I27" s="118">
        <f>I24+I25+I26</f>
        <v>148360355</v>
      </c>
    </row>
    <row r="28" spans="1:9" x14ac:dyDescent="0.2">
      <c r="A28" s="204" t="s">
        <v>189</v>
      </c>
      <c r="B28" s="204"/>
      <c r="C28" s="204"/>
      <c r="D28" s="204"/>
      <c r="E28" s="204"/>
      <c r="F28" s="204"/>
      <c r="G28" s="204"/>
      <c r="H28" s="204"/>
      <c r="I28" s="204"/>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9917</v>
      </c>
      <c r="I31" s="119">
        <v>12575</v>
      </c>
    </row>
    <row r="32" spans="1:9" ht="12.75" customHeight="1" x14ac:dyDescent="0.2">
      <c r="A32" s="182" t="s">
        <v>193</v>
      </c>
      <c r="B32" s="182"/>
      <c r="C32" s="182"/>
      <c r="D32" s="182"/>
      <c r="E32" s="182"/>
      <c r="F32" s="182"/>
      <c r="G32" s="115">
        <v>24</v>
      </c>
      <c r="H32" s="119">
        <v>1300263</v>
      </c>
      <c r="I32" s="119">
        <v>0</v>
      </c>
    </row>
    <row r="33" spans="1:9" ht="12.75" customHeight="1" x14ac:dyDescent="0.2">
      <c r="A33" s="182" t="s">
        <v>194</v>
      </c>
      <c r="B33" s="182"/>
      <c r="C33" s="182"/>
      <c r="D33" s="182"/>
      <c r="E33" s="182"/>
      <c r="F33" s="182"/>
      <c r="G33" s="115">
        <v>25</v>
      </c>
      <c r="H33" s="119">
        <v>19000</v>
      </c>
      <c r="I33" s="119">
        <v>2295510</v>
      </c>
    </row>
    <row r="34" spans="1:9" ht="12.75" customHeight="1" x14ac:dyDescent="0.2">
      <c r="A34" s="182" t="s">
        <v>195</v>
      </c>
      <c r="B34" s="182"/>
      <c r="C34" s="182"/>
      <c r="D34" s="182"/>
      <c r="E34" s="182"/>
      <c r="F34" s="182"/>
      <c r="G34" s="115">
        <v>26</v>
      </c>
      <c r="H34" s="119">
        <v>0</v>
      </c>
      <c r="I34" s="119">
        <v>4862051</v>
      </c>
    </row>
    <row r="35" spans="1:9" ht="26.45" customHeight="1" x14ac:dyDescent="0.2">
      <c r="A35" s="202" t="s">
        <v>196</v>
      </c>
      <c r="B35" s="202"/>
      <c r="C35" s="202"/>
      <c r="D35" s="202"/>
      <c r="E35" s="202"/>
      <c r="F35" s="202"/>
      <c r="G35" s="117">
        <v>27</v>
      </c>
      <c r="H35" s="120">
        <f>H29+H30+H31+H32+H33+H34</f>
        <v>1329180</v>
      </c>
      <c r="I35" s="120">
        <f>I29+I30+I31+I32+I33+I34</f>
        <v>7170136</v>
      </c>
    </row>
    <row r="36" spans="1:9" ht="22.9" customHeight="1" x14ac:dyDescent="0.2">
      <c r="A36" s="182" t="s">
        <v>197</v>
      </c>
      <c r="B36" s="182"/>
      <c r="C36" s="182"/>
      <c r="D36" s="182"/>
      <c r="E36" s="182"/>
      <c r="F36" s="182"/>
      <c r="G36" s="115">
        <v>28</v>
      </c>
      <c r="H36" s="119">
        <v>-888000</v>
      </c>
      <c r="I36" s="119">
        <v>-152031</v>
      </c>
    </row>
    <row r="37" spans="1:9" ht="12.75" customHeight="1" x14ac:dyDescent="0.2">
      <c r="A37" s="182" t="s">
        <v>198</v>
      </c>
      <c r="B37" s="182"/>
      <c r="C37" s="182"/>
      <c r="D37" s="182"/>
      <c r="E37" s="182"/>
      <c r="F37" s="182"/>
      <c r="G37" s="115">
        <v>29</v>
      </c>
      <c r="H37" s="119">
        <v>-5750816</v>
      </c>
      <c r="I37" s="119">
        <v>0</v>
      </c>
    </row>
    <row r="38" spans="1:9" ht="12.75" customHeight="1" x14ac:dyDescent="0.2">
      <c r="A38" s="182" t="s">
        <v>199</v>
      </c>
      <c r="B38" s="182"/>
      <c r="C38" s="182"/>
      <c r="D38" s="182"/>
      <c r="E38" s="182"/>
      <c r="F38" s="182"/>
      <c r="G38" s="115">
        <v>30</v>
      </c>
      <c r="H38" s="119">
        <v>-600000</v>
      </c>
      <c r="I38" s="119">
        <v>-1706000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02" t="s">
        <v>202</v>
      </c>
      <c r="B41" s="202"/>
      <c r="C41" s="202"/>
      <c r="D41" s="202"/>
      <c r="E41" s="202"/>
      <c r="F41" s="202"/>
      <c r="G41" s="117">
        <v>33</v>
      </c>
      <c r="H41" s="120">
        <f>H36+H37+H38+H39+H40</f>
        <v>-7238816</v>
      </c>
      <c r="I41" s="120">
        <f>I36+I37+I38+I39+I40</f>
        <v>-1858031</v>
      </c>
    </row>
    <row r="42" spans="1:9" ht="29.45" customHeight="1" x14ac:dyDescent="0.2">
      <c r="A42" s="203" t="s">
        <v>203</v>
      </c>
      <c r="B42" s="203"/>
      <c r="C42" s="203"/>
      <c r="D42" s="203"/>
      <c r="E42" s="203"/>
      <c r="F42" s="203"/>
      <c r="G42" s="117">
        <v>34</v>
      </c>
      <c r="H42" s="120">
        <f>H35+H41</f>
        <v>-5909636</v>
      </c>
      <c r="I42" s="120">
        <f>I35+I41</f>
        <v>5312105</v>
      </c>
    </row>
    <row r="43" spans="1:9" x14ac:dyDescent="0.2">
      <c r="A43" s="204" t="s">
        <v>204</v>
      </c>
      <c r="B43" s="204"/>
      <c r="C43" s="204"/>
      <c r="D43" s="204"/>
      <c r="E43" s="204"/>
      <c r="F43" s="204"/>
      <c r="G43" s="204"/>
      <c r="H43" s="204"/>
      <c r="I43" s="204"/>
    </row>
    <row r="44" spans="1:9" ht="12.75" customHeight="1" x14ac:dyDescent="0.2">
      <c r="A44" s="182" t="s">
        <v>205</v>
      </c>
      <c r="B44" s="182"/>
      <c r="C44" s="182"/>
      <c r="D44" s="182"/>
      <c r="E44" s="182"/>
      <c r="F44" s="182"/>
      <c r="G44" s="115">
        <v>35</v>
      </c>
      <c r="H44" s="119">
        <v>0</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02" t="s">
        <v>209</v>
      </c>
      <c r="B48" s="202"/>
      <c r="C48" s="202"/>
      <c r="D48" s="202"/>
      <c r="E48" s="202"/>
      <c r="F48" s="202"/>
      <c r="G48" s="117">
        <v>39</v>
      </c>
      <c r="H48" s="120">
        <f>H44+H45+H46+H47</f>
        <v>0</v>
      </c>
      <c r="I48" s="120">
        <f>I44+I45+I46+I47</f>
        <v>0</v>
      </c>
    </row>
    <row r="49" spans="1:9" ht="24.6" customHeight="1" x14ac:dyDescent="0.2">
      <c r="A49" s="182" t="s">
        <v>306</v>
      </c>
      <c r="B49" s="182"/>
      <c r="C49" s="182"/>
      <c r="D49" s="182"/>
      <c r="E49" s="182"/>
      <c r="F49" s="182"/>
      <c r="G49" s="115">
        <v>40</v>
      </c>
      <c r="H49" s="119">
        <v>-18441000</v>
      </c>
      <c r="I49" s="119">
        <v>-15015363</v>
      </c>
    </row>
    <row r="50" spans="1:9" ht="12.75" customHeight="1" x14ac:dyDescent="0.2">
      <c r="A50" s="182" t="s">
        <v>210</v>
      </c>
      <c r="B50" s="182"/>
      <c r="C50" s="182"/>
      <c r="D50" s="182"/>
      <c r="E50" s="182"/>
      <c r="F50" s="182"/>
      <c r="G50" s="115">
        <v>41</v>
      </c>
      <c r="H50" s="119">
        <v>0</v>
      </c>
      <c r="I50" s="119">
        <v>-26596095</v>
      </c>
    </row>
    <row r="51" spans="1:9" ht="12.75" customHeight="1" x14ac:dyDescent="0.2">
      <c r="A51" s="182" t="s">
        <v>211</v>
      </c>
      <c r="B51" s="182"/>
      <c r="C51" s="182"/>
      <c r="D51" s="182"/>
      <c r="E51" s="182"/>
      <c r="F51" s="182"/>
      <c r="G51" s="115">
        <v>42</v>
      </c>
      <c r="H51" s="119">
        <v>-71272</v>
      </c>
      <c r="I51" s="119">
        <v>-75475</v>
      </c>
    </row>
    <row r="52" spans="1:9" ht="22.9" customHeight="1" x14ac:dyDescent="0.2">
      <c r="A52" s="182" t="s">
        <v>212</v>
      </c>
      <c r="B52" s="182"/>
      <c r="C52" s="182"/>
      <c r="D52" s="182"/>
      <c r="E52" s="182"/>
      <c r="F52" s="182"/>
      <c r="G52" s="115">
        <v>43</v>
      </c>
      <c r="H52" s="119">
        <v>0</v>
      </c>
      <c r="I52" s="119">
        <v>-3542750</v>
      </c>
    </row>
    <row r="53" spans="1:9" ht="12.75" customHeight="1" x14ac:dyDescent="0.2">
      <c r="A53" s="182" t="s">
        <v>213</v>
      </c>
      <c r="B53" s="182"/>
      <c r="C53" s="182"/>
      <c r="D53" s="182"/>
      <c r="E53" s="182"/>
      <c r="F53" s="182"/>
      <c r="G53" s="115">
        <v>44</v>
      </c>
      <c r="H53" s="119">
        <v>0</v>
      </c>
      <c r="I53" s="119">
        <v>0</v>
      </c>
    </row>
    <row r="54" spans="1:9" ht="30.6" customHeight="1" x14ac:dyDescent="0.2">
      <c r="A54" s="202" t="s">
        <v>214</v>
      </c>
      <c r="B54" s="202"/>
      <c r="C54" s="202"/>
      <c r="D54" s="202"/>
      <c r="E54" s="202"/>
      <c r="F54" s="202"/>
      <c r="G54" s="117">
        <v>45</v>
      </c>
      <c r="H54" s="120">
        <f>H49+H50+H51+H52+H53</f>
        <v>-18512272</v>
      </c>
      <c r="I54" s="120">
        <f>I49+I50+I51+I52+I53</f>
        <v>-45229683</v>
      </c>
    </row>
    <row r="55" spans="1:9" ht="29.45" customHeight="1" x14ac:dyDescent="0.2">
      <c r="A55" s="203" t="s">
        <v>215</v>
      </c>
      <c r="B55" s="203"/>
      <c r="C55" s="203"/>
      <c r="D55" s="203"/>
      <c r="E55" s="203"/>
      <c r="F55" s="203"/>
      <c r="G55" s="117">
        <v>46</v>
      </c>
      <c r="H55" s="120">
        <f>H48+H54</f>
        <v>-18512272</v>
      </c>
      <c r="I55" s="120">
        <f>I48+I54</f>
        <v>-45229683</v>
      </c>
    </row>
    <row r="56" spans="1:9" x14ac:dyDescent="0.2">
      <c r="A56" s="182" t="s">
        <v>216</v>
      </c>
      <c r="B56" s="182"/>
      <c r="C56" s="182"/>
      <c r="D56" s="182"/>
      <c r="E56" s="182"/>
      <c r="F56" s="182"/>
      <c r="G56" s="115">
        <v>47</v>
      </c>
      <c r="H56" s="119">
        <v>0</v>
      </c>
      <c r="I56" s="119">
        <v>0</v>
      </c>
    </row>
    <row r="57" spans="1:9" ht="26.45" customHeight="1" x14ac:dyDescent="0.2">
      <c r="A57" s="203" t="s">
        <v>217</v>
      </c>
      <c r="B57" s="203"/>
      <c r="C57" s="203"/>
      <c r="D57" s="203"/>
      <c r="E57" s="203"/>
      <c r="F57" s="203"/>
      <c r="G57" s="117">
        <v>48</v>
      </c>
      <c r="H57" s="120">
        <f>H27+H42+H55+H56</f>
        <v>18489728</v>
      </c>
      <c r="I57" s="120">
        <f>I27+I42+I55+I56</f>
        <v>108442777</v>
      </c>
    </row>
    <row r="58" spans="1:9" x14ac:dyDescent="0.2">
      <c r="A58" s="205" t="s">
        <v>218</v>
      </c>
      <c r="B58" s="205"/>
      <c r="C58" s="205"/>
      <c r="D58" s="205"/>
      <c r="E58" s="205"/>
      <c r="F58" s="205"/>
      <c r="G58" s="115">
        <v>49</v>
      </c>
      <c r="H58" s="119">
        <v>5042110</v>
      </c>
      <c r="I58" s="119">
        <v>23531838</v>
      </c>
    </row>
    <row r="59" spans="1:9" ht="31.15" customHeight="1" x14ac:dyDescent="0.2">
      <c r="A59" s="203" t="s">
        <v>219</v>
      </c>
      <c r="B59" s="203"/>
      <c r="C59" s="203"/>
      <c r="D59" s="203"/>
      <c r="E59" s="203"/>
      <c r="F59" s="203"/>
      <c r="G59" s="117">
        <v>50</v>
      </c>
      <c r="H59" s="120">
        <f>H57+H58</f>
        <v>23531838</v>
      </c>
      <c r="I59" s="120">
        <f>I57+I58</f>
        <v>131974615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21" zoomScaleNormal="100" zoomScaleSheetLayoutView="110" workbookViewId="0">
      <selection activeCell="H51" sqref="H51"/>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32" t="s">
        <v>102</v>
      </c>
      <c r="B1" s="233"/>
      <c r="C1" s="233"/>
      <c r="D1" s="233"/>
      <c r="E1" s="233"/>
      <c r="F1" s="233"/>
      <c r="G1" s="233"/>
      <c r="H1" s="233"/>
      <c r="I1" s="233"/>
    </row>
    <row r="2" spans="1:11" x14ac:dyDescent="0.2">
      <c r="A2" s="234" t="s">
        <v>451</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449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98" t="s">
        <v>295</v>
      </c>
      <c r="I6" s="98" t="s">
        <v>296</v>
      </c>
      <c r="J6" s="98" t="s">
        <v>295</v>
      </c>
      <c r="K6" s="98" t="s">
        <v>296</v>
      </c>
    </row>
    <row r="7" spans="1:11" x14ac:dyDescent="0.2">
      <c r="A7" s="230">
        <v>1</v>
      </c>
      <c r="B7" s="231"/>
      <c r="C7" s="231"/>
      <c r="D7" s="231"/>
      <c r="E7" s="231"/>
      <c r="F7" s="231"/>
      <c r="G7" s="99">
        <v>2</v>
      </c>
      <c r="H7" s="98">
        <v>3</v>
      </c>
      <c r="I7" s="98">
        <v>4</v>
      </c>
      <c r="J7" s="98">
        <v>5</v>
      </c>
      <c r="K7" s="98">
        <v>6</v>
      </c>
    </row>
    <row r="8" spans="1:11" ht="12.75" customHeight="1" x14ac:dyDescent="0.2">
      <c r="A8" s="227" t="s">
        <v>360</v>
      </c>
      <c r="B8" s="227"/>
      <c r="C8" s="227"/>
      <c r="D8" s="227"/>
      <c r="E8" s="227"/>
      <c r="F8" s="227"/>
      <c r="G8" s="14">
        <v>1</v>
      </c>
      <c r="H8" s="100">
        <f>SUM(H9:H13)</f>
        <v>461623638</v>
      </c>
      <c r="I8" s="100">
        <f>SUM(I9:I13)</f>
        <v>142344258</v>
      </c>
      <c r="J8" s="100">
        <f>SUM(J9:J13)</f>
        <v>600096343</v>
      </c>
      <c r="K8" s="100">
        <f>SUM(K9:K13)</f>
        <v>156417507</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452542849</v>
      </c>
      <c r="I10" s="101">
        <v>142089325</v>
      </c>
      <c r="J10" s="101">
        <v>576144781</v>
      </c>
      <c r="K10" s="101">
        <v>143810470</v>
      </c>
    </row>
    <row r="11" spans="1:11" ht="12.75" customHeight="1" x14ac:dyDescent="0.2">
      <c r="A11" s="182" t="s">
        <v>117</v>
      </c>
      <c r="B11" s="182"/>
      <c r="C11" s="182"/>
      <c r="D11" s="182"/>
      <c r="E11" s="182"/>
      <c r="F11" s="182"/>
      <c r="G11" s="13">
        <v>4</v>
      </c>
      <c r="H11" s="101">
        <v>0</v>
      </c>
      <c r="I11" s="101">
        <v>0</v>
      </c>
      <c r="J11" s="101">
        <v>0</v>
      </c>
      <c r="K11" s="101">
        <v>0</v>
      </c>
    </row>
    <row r="12" spans="1:11" ht="12.75" customHeight="1" x14ac:dyDescent="0.2">
      <c r="A12" s="182" t="s">
        <v>118</v>
      </c>
      <c r="B12" s="182"/>
      <c r="C12" s="182"/>
      <c r="D12" s="182"/>
      <c r="E12" s="182"/>
      <c r="F12" s="182"/>
      <c r="G12" s="13">
        <v>5</v>
      </c>
      <c r="H12" s="101">
        <v>1023456</v>
      </c>
      <c r="I12" s="101">
        <v>254933</v>
      </c>
      <c r="J12" s="101">
        <v>966884</v>
      </c>
      <c r="K12" s="101">
        <v>259572</v>
      </c>
    </row>
    <row r="13" spans="1:11" ht="12.75" customHeight="1" x14ac:dyDescent="0.2">
      <c r="A13" s="182" t="s">
        <v>119</v>
      </c>
      <c r="B13" s="182"/>
      <c r="C13" s="182"/>
      <c r="D13" s="182"/>
      <c r="E13" s="182"/>
      <c r="F13" s="182"/>
      <c r="G13" s="13">
        <v>6</v>
      </c>
      <c r="H13" s="101">
        <v>8057333</v>
      </c>
      <c r="I13" s="101">
        <v>0</v>
      </c>
      <c r="J13" s="101">
        <v>22984678</v>
      </c>
      <c r="K13" s="101">
        <v>12347465</v>
      </c>
    </row>
    <row r="14" spans="1:11" ht="12.75" customHeight="1" x14ac:dyDescent="0.2">
      <c r="A14" s="227" t="s">
        <v>361</v>
      </c>
      <c r="B14" s="227"/>
      <c r="C14" s="227"/>
      <c r="D14" s="227"/>
      <c r="E14" s="227"/>
      <c r="F14" s="227"/>
      <c r="G14" s="14">
        <v>7</v>
      </c>
      <c r="H14" s="100">
        <f>H15+H16+H20+H24+H25+H26+H29+H36</f>
        <v>302566731</v>
      </c>
      <c r="I14" s="100">
        <f>I15+I16+I20+I24+I25+I26+I29+I36</f>
        <v>75777363</v>
      </c>
      <c r="J14" s="100">
        <f>J15+J16+J20+J24+J25+J26+J29+J36</f>
        <v>394645543</v>
      </c>
      <c r="K14" s="100">
        <f>K15+K16+K20+K24+K25+K26+K29+K36</f>
        <v>118331763</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441</v>
      </c>
      <c r="B16" s="186"/>
      <c r="C16" s="186"/>
      <c r="D16" s="186"/>
      <c r="E16" s="186"/>
      <c r="F16" s="186"/>
      <c r="G16" s="14">
        <v>9</v>
      </c>
      <c r="H16" s="100">
        <f>SUM(H17:H19)</f>
        <v>259508372</v>
      </c>
      <c r="I16" s="100">
        <f>SUM(I17:I19)</f>
        <v>67047752</v>
      </c>
      <c r="J16" s="100">
        <f>SUM(J17:J19)</f>
        <v>321975192</v>
      </c>
      <c r="K16" s="100">
        <f>SUM(K17:K19)</f>
        <v>87542569</v>
      </c>
    </row>
    <row r="17" spans="1:11" ht="12.75" customHeight="1" x14ac:dyDescent="0.2">
      <c r="A17" s="206" t="s">
        <v>120</v>
      </c>
      <c r="B17" s="206"/>
      <c r="C17" s="206"/>
      <c r="D17" s="206"/>
      <c r="E17" s="206"/>
      <c r="F17" s="206"/>
      <c r="G17" s="13">
        <v>10</v>
      </c>
      <c r="H17" s="101">
        <v>44892842</v>
      </c>
      <c r="I17" s="101">
        <v>11749715</v>
      </c>
      <c r="J17" s="101">
        <v>61579653</v>
      </c>
      <c r="K17" s="101">
        <v>19087455</v>
      </c>
    </row>
    <row r="18" spans="1:11" ht="12.75" customHeight="1" x14ac:dyDescent="0.2">
      <c r="A18" s="206" t="s">
        <v>121</v>
      </c>
      <c r="B18" s="206"/>
      <c r="C18" s="206"/>
      <c r="D18" s="206"/>
      <c r="E18" s="206"/>
      <c r="F18" s="206"/>
      <c r="G18" s="13">
        <v>11</v>
      </c>
      <c r="H18" s="101">
        <v>0</v>
      </c>
      <c r="I18" s="101">
        <v>0</v>
      </c>
      <c r="J18" s="101">
        <v>0</v>
      </c>
      <c r="K18" s="101">
        <v>0</v>
      </c>
    </row>
    <row r="19" spans="1:11" ht="12.75" customHeight="1" x14ac:dyDescent="0.2">
      <c r="A19" s="206" t="s">
        <v>122</v>
      </c>
      <c r="B19" s="206"/>
      <c r="C19" s="206"/>
      <c r="D19" s="206"/>
      <c r="E19" s="206"/>
      <c r="F19" s="206"/>
      <c r="G19" s="13">
        <v>12</v>
      </c>
      <c r="H19" s="101">
        <v>214615530</v>
      </c>
      <c r="I19" s="101">
        <v>55298037</v>
      </c>
      <c r="J19" s="101">
        <v>260395539</v>
      </c>
      <c r="K19" s="101">
        <v>68455114</v>
      </c>
    </row>
    <row r="20" spans="1:11" ht="12.75" customHeight="1" x14ac:dyDescent="0.2">
      <c r="A20" s="186" t="s">
        <v>442</v>
      </c>
      <c r="B20" s="186"/>
      <c r="C20" s="186"/>
      <c r="D20" s="186"/>
      <c r="E20" s="186"/>
      <c r="F20" s="186"/>
      <c r="G20" s="14">
        <v>13</v>
      </c>
      <c r="H20" s="100">
        <f>SUM(H21:H23)</f>
        <v>14745553</v>
      </c>
      <c r="I20" s="100">
        <f>SUM(I21:I23)</f>
        <v>5457138</v>
      </c>
      <c r="J20" s="100">
        <f>SUM(J21:J23)</f>
        <v>16888589</v>
      </c>
      <c r="K20" s="100">
        <f>SUM(K21:K23)</f>
        <v>7860099</v>
      </c>
    </row>
    <row r="21" spans="1:11" ht="12.75" customHeight="1" x14ac:dyDescent="0.2">
      <c r="A21" s="206" t="s">
        <v>105</v>
      </c>
      <c r="B21" s="206"/>
      <c r="C21" s="206"/>
      <c r="D21" s="206"/>
      <c r="E21" s="206"/>
      <c r="F21" s="206"/>
      <c r="G21" s="13">
        <v>14</v>
      </c>
      <c r="H21" s="101">
        <v>10092152</v>
      </c>
      <c r="I21" s="101">
        <v>4255988</v>
      </c>
      <c r="J21" s="101">
        <v>10638649</v>
      </c>
      <c r="K21" s="101">
        <v>5395133</v>
      </c>
    </row>
    <row r="22" spans="1:11" ht="12.75" customHeight="1" x14ac:dyDescent="0.2">
      <c r="A22" s="206" t="s">
        <v>106</v>
      </c>
      <c r="B22" s="206"/>
      <c r="C22" s="206"/>
      <c r="D22" s="206"/>
      <c r="E22" s="206"/>
      <c r="F22" s="206"/>
      <c r="G22" s="13">
        <v>15</v>
      </c>
      <c r="H22" s="101">
        <v>2962110</v>
      </c>
      <c r="I22" s="101">
        <v>767055</v>
      </c>
      <c r="J22" s="101">
        <v>4328810</v>
      </c>
      <c r="K22" s="101">
        <v>1937227</v>
      </c>
    </row>
    <row r="23" spans="1:11" ht="12.75" customHeight="1" x14ac:dyDescent="0.2">
      <c r="A23" s="206" t="s">
        <v>107</v>
      </c>
      <c r="B23" s="206"/>
      <c r="C23" s="206"/>
      <c r="D23" s="206"/>
      <c r="E23" s="206"/>
      <c r="F23" s="206"/>
      <c r="G23" s="13">
        <v>16</v>
      </c>
      <c r="H23" s="101">
        <v>1691291</v>
      </c>
      <c r="I23" s="101">
        <v>434095</v>
      </c>
      <c r="J23" s="101">
        <v>1921130</v>
      </c>
      <c r="K23" s="101">
        <v>527739</v>
      </c>
    </row>
    <row r="24" spans="1:11" ht="12.75" customHeight="1" x14ac:dyDescent="0.2">
      <c r="A24" s="182" t="s">
        <v>108</v>
      </c>
      <c r="B24" s="182"/>
      <c r="C24" s="182"/>
      <c r="D24" s="182"/>
      <c r="E24" s="182"/>
      <c r="F24" s="182"/>
      <c r="G24" s="13">
        <v>17</v>
      </c>
      <c r="H24" s="101">
        <v>4183499</v>
      </c>
      <c r="I24" s="101">
        <v>0</v>
      </c>
      <c r="J24" s="101">
        <v>2411928</v>
      </c>
      <c r="K24" s="101">
        <v>589154</v>
      </c>
    </row>
    <row r="25" spans="1:11" ht="12.75" customHeight="1" x14ac:dyDescent="0.2">
      <c r="A25" s="182" t="s">
        <v>109</v>
      </c>
      <c r="B25" s="182"/>
      <c r="C25" s="182"/>
      <c r="D25" s="182"/>
      <c r="E25" s="182"/>
      <c r="F25" s="182"/>
      <c r="G25" s="13">
        <v>18</v>
      </c>
      <c r="H25" s="101">
        <v>0</v>
      </c>
      <c r="I25" s="101">
        <v>0</v>
      </c>
      <c r="J25" s="101">
        <v>0</v>
      </c>
      <c r="K25" s="101">
        <v>0</v>
      </c>
    </row>
    <row r="26" spans="1:11" ht="12.75" customHeight="1" x14ac:dyDescent="0.2">
      <c r="A26" s="186" t="s">
        <v>443</v>
      </c>
      <c r="B26" s="186"/>
      <c r="C26" s="186"/>
      <c r="D26" s="186"/>
      <c r="E26" s="186"/>
      <c r="F26" s="186"/>
      <c r="G26" s="14">
        <v>19</v>
      </c>
      <c r="H26" s="100">
        <f>H27+H28</f>
        <v>0</v>
      </c>
      <c r="I26" s="100">
        <f>I27+I28</f>
        <v>0</v>
      </c>
      <c r="J26" s="100">
        <f>J27+J28</f>
        <v>0</v>
      </c>
      <c r="K26" s="100">
        <f>K27+K28</f>
        <v>0</v>
      </c>
    </row>
    <row r="27" spans="1:11" ht="12.75" customHeight="1" x14ac:dyDescent="0.2">
      <c r="A27" s="206" t="s">
        <v>123</v>
      </c>
      <c r="B27" s="206"/>
      <c r="C27" s="206"/>
      <c r="D27" s="206"/>
      <c r="E27" s="206"/>
      <c r="F27" s="206"/>
      <c r="G27" s="13">
        <v>20</v>
      </c>
      <c r="H27" s="101">
        <v>0</v>
      </c>
      <c r="I27" s="101">
        <v>0</v>
      </c>
      <c r="J27" s="101">
        <v>0</v>
      </c>
      <c r="K27" s="101">
        <v>0</v>
      </c>
    </row>
    <row r="28" spans="1:11" ht="12.75" customHeight="1" x14ac:dyDescent="0.2">
      <c r="A28" s="206" t="s">
        <v>124</v>
      </c>
      <c r="B28" s="206"/>
      <c r="C28" s="206"/>
      <c r="D28" s="206"/>
      <c r="E28" s="206"/>
      <c r="F28" s="206"/>
      <c r="G28" s="13">
        <v>21</v>
      </c>
      <c r="H28" s="101">
        <v>0</v>
      </c>
      <c r="I28" s="101">
        <v>0</v>
      </c>
      <c r="J28" s="101">
        <v>0</v>
      </c>
      <c r="K28" s="101">
        <v>0</v>
      </c>
    </row>
    <row r="29" spans="1:11" ht="12.75" customHeight="1" x14ac:dyDescent="0.2">
      <c r="A29" s="186" t="s">
        <v>444</v>
      </c>
      <c r="B29" s="186"/>
      <c r="C29" s="186"/>
      <c r="D29" s="186"/>
      <c r="E29" s="186"/>
      <c r="F29" s="186"/>
      <c r="G29" s="14">
        <v>22</v>
      </c>
      <c r="H29" s="100">
        <f>SUM(H30:H35)</f>
        <v>0</v>
      </c>
      <c r="I29" s="100">
        <f>SUM(I30:I35)</f>
        <v>0</v>
      </c>
      <c r="J29" s="100">
        <f>SUM(J30:J35)</f>
        <v>0</v>
      </c>
      <c r="K29" s="100">
        <f>SUM(K30:K35)</f>
        <v>0</v>
      </c>
    </row>
    <row r="30" spans="1:11" ht="12.75" customHeight="1" x14ac:dyDescent="0.2">
      <c r="A30" s="206" t="s">
        <v>125</v>
      </c>
      <c r="B30" s="206"/>
      <c r="C30" s="206"/>
      <c r="D30" s="206"/>
      <c r="E30" s="206"/>
      <c r="F30" s="206"/>
      <c r="G30" s="13">
        <v>23</v>
      </c>
      <c r="H30" s="101">
        <v>0</v>
      </c>
      <c r="I30" s="101">
        <v>0</v>
      </c>
      <c r="J30" s="101">
        <v>0</v>
      </c>
      <c r="K30" s="101">
        <v>0</v>
      </c>
    </row>
    <row r="31" spans="1:11" ht="12.75" customHeight="1" x14ac:dyDescent="0.2">
      <c r="A31" s="206" t="s">
        <v>126</v>
      </c>
      <c r="B31" s="206"/>
      <c r="C31" s="206"/>
      <c r="D31" s="206"/>
      <c r="E31" s="206"/>
      <c r="F31" s="206"/>
      <c r="G31" s="13">
        <v>24</v>
      </c>
      <c r="H31" s="101">
        <v>0</v>
      </c>
      <c r="I31" s="101">
        <v>0</v>
      </c>
      <c r="J31" s="101">
        <v>0</v>
      </c>
      <c r="K31" s="101">
        <v>0</v>
      </c>
    </row>
    <row r="32" spans="1:11" ht="12.75" customHeight="1" x14ac:dyDescent="0.2">
      <c r="A32" s="206" t="s">
        <v>127</v>
      </c>
      <c r="B32" s="206"/>
      <c r="C32" s="206"/>
      <c r="D32" s="206"/>
      <c r="E32" s="206"/>
      <c r="F32" s="206"/>
      <c r="G32" s="13">
        <v>25</v>
      </c>
      <c r="H32" s="101">
        <v>0</v>
      </c>
      <c r="I32" s="101">
        <v>0</v>
      </c>
      <c r="J32" s="101">
        <v>0</v>
      </c>
      <c r="K32" s="101">
        <v>0</v>
      </c>
    </row>
    <row r="33" spans="1:11" ht="12.75" customHeight="1" x14ac:dyDescent="0.2">
      <c r="A33" s="206" t="s">
        <v>128</v>
      </c>
      <c r="B33" s="206"/>
      <c r="C33" s="206"/>
      <c r="D33" s="206"/>
      <c r="E33" s="206"/>
      <c r="F33" s="206"/>
      <c r="G33" s="13">
        <v>26</v>
      </c>
      <c r="H33" s="101">
        <v>0</v>
      </c>
      <c r="I33" s="101">
        <v>0</v>
      </c>
      <c r="J33" s="101">
        <v>0</v>
      </c>
      <c r="K33" s="101">
        <v>0</v>
      </c>
    </row>
    <row r="34" spans="1:11" ht="12.75" customHeight="1" x14ac:dyDescent="0.2">
      <c r="A34" s="206" t="s">
        <v>129</v>
      </c>
      <c r="B34" s="206"/>
      <c r="C34" s="206"/>
      <c r="D34" s="206"/>
      <c r="E34" s="206"/>
      <c r="F34" s="206"/>
      <c r="G34" s="13">
        <v>27</v>
      </c>
      <c r="H34" s="101">
        <v>0</v>
      </c>
      <c r="I34" s="101">
        <v>0</v>
      </c>
      <c r="J34" s="101">
        <v>0</v>
      </c>
      <c r="K34" s="101">
        <v>0</v>
      </c>
    </row>
    <row r="35" spans="1:11" ht="12.75" customHeight="1" x14ac:dyDescent="0.2">
      <c r="A35" s="206" t="s">
        <v>130</v>
      </c>
      <c r="B35" s="206"/>
      <c r="C35" s="206"/>
      <c r="D35" s="206"/>
      <c r="E35" s="206"/>
      <c r="F35" s="206"/>
      <c r="G35" s="13">
        <v>28</v>
      </c>
      <c r="H35" s="101">
        <v>0</v>
      </c>
      <c r="I35" s="101">
        <v>0</v>
      </c>
      <c r="J35" s="101">
        <v>0</v>
      </c>
      <c r="K35" s="101">
        <v>0</v>
      </c>
    </row>
    <row r="36" spans="1:11" ht="12.75" customHeight="1" x14ac:dyDescent="0.2">
      <c r="A36" s="182" t="s">
        <v>110</v>
      </c>
      <c r="B36" s="182"/>
      <c r="C36" s="182"/>
      <c r="D36" s="182"/>
      <c r="E36" s="182"/>
      <c r="F36" s="182"/>
      <c r="G36" s="13">
        <v>29</v>
      </c>
      <c r="H36" s="101">
        <v>24129307</v>
      </c>
      <c r="I36" s="101">
        <v>3272473</v>
      </c>
      <c r="J36" s="101">
        <v>53369834</v>
      </c>
      <c r="K36" s="101">
        <v>22339941</v>
      </c>
    </row>
    <row r="37" spans="1:11" ht="12.75" customHeight="1" x14ac:dyDescent="0.2">
      <c r="A37" s="227" t="s">
        <v>362</v>
      </c>
      <c r="B37" s="227"/>
      <c r="C37" s="227"/>
      <c r="D37" s="227"/>
      <c r="E37" s="227"/>
      <c r="F37" s="227"/>
      <c r="G37" s="14">
        <v>30</v>
      </c>
      <c r="H37" s="100">
        <f>SUM(H38:H47)</f>
        <v>725074563</v>
      </c>
      <c r="I37" s="100">
        <f>SUM(I38:I47)</f>
        <v>722437218</v>
      </c>
      <c r="J37" s="100">
        <f>SUM(J38:J47)</f>
        <v>25559151</v>
      </c>
      <c r="K37" s="100">
        <f>SUM(K38:K47)</f>
        <v>156</v>
      </c>
    </row>
    <row r="38" spans="1:11" ht="12.75" customHeight="1" x14ac:dyDescent="0.2">
      <c r="A38" s="182" t="s">
        <v>131</v>
      </c>
      <c r="B38" s="182"/>
      <c r="C38" s="182"/>
      <c r="D38" s="182"/>
      <c r="E38" s="182"/>
      <c r="F38" s="182"/>
      <c r="G38" s="13">
        <v>31</v>
      </c>
      <c r="H38" s="101">
        <v>718378396</v>
      </c>
      <c r="I38" s="101">
        <v>718378396</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9899</v>
      </c>
      <c r="I40" s="101">
        <v>0</v>
      </c>
      <c r="J40" s="101">
        <v>0</v>
      </c>
      <c r="K40" s="101">
        <v>0</v>
      </c>
    </row>
    <row r="41" spans="1:11" ht="25.15" customHeight="1" x14ac:dyDescent="0.2">
      <c r="A41" s="182" t="s">
        <v>134</v>
      </c>
      <c r="B41" s="182"/>
      <c r="C41" s="182"/>
      <c r="D41" s="182"/>
      <c r="E41" s="182"/>
      <c r="F41" s="182"/>
      <c r="G41" s="13">
        <v>34</v>
      </c>
      <c r="H41" s="101">
        <v>0</v>
      </c>
      <c r="I41" s="101">
        <v>0</v>
      </c>
      <c r="J41" s="101">
        <v>12100</v>
      </c>
      <c r="K41" s="101">
        <v>0</v>
      </c>
    </row>
    <row r="42" spans="1:11" ht="25.15" customHeight="1" x14ac:dyDescent="0.2">
      <c r="A42" s="182" t="s">
        <v>135</v>
      </c>
      <c r="B42" s="182"/>
      <c r="C42" s="182"/>
      <c r="D42" s="182"/>
      <c r="E42" s="182"/>
      <c r="F42" s="182"/>
      <c r="G42" s="13">
        <v>35</v>
      </c>
      <c r="H42" s="101">
        <v>0</v>
      </c>
      <c r="I42" s="101">
        <v>0</v>
      </c>
      <c r="J42" s="101">
        <v>1578309</v>
      </c>
      <c r="K42" s="101">
        <v>0</v>
      </c>
    </row>
    <row r="43" spans="1:11" ht="12.75" customHeight="1" x14ac:dyDescent="0.2">
      <c r="A43" s="182" t="s">
        <v>136</v>
      </c>
      <c r="B43" s="182"/>
      <c r="C43" s="182"/>
      <c r="D43" s="182"/>
      <c r="E43" s="182"/>
      <c r="F43" s="182"/>
      <c r="G43" s="13">
        <v>36</v>
      </c>
      <c r="H43" s="101">
        <v>174200</v>
      </c>
      <c r="I43" s="101">
        <v>0</v>
      </c>
      <c r="J43" s="101">
        <v>0</v>
      </c>
      <c r="K43" s="101">
        <v>0</v>
      </c>
    </row>
    <row r="44" spans="1:11" ht="12.75" customHeight="1" x14ac:dyDescent="0.2">
      <c r="A44" s="182" t="s">
        <v>137</v>
      </c>
      <c r="B44" s="182"/>
      <c r="C44" s="182"/>
      <c r="D44" s="182"/>
      <c r="E44" s="182"/>
      <c r="F44" s="182"/>
      <c r="G44" s="13">
        <v>37</v>
      </c>
      <c r="H44" s="101">
        <v>18</v>
      </c>
      <c r="I44" s="101">
        <v>2</v>
      </c>
      <c r="J44" s="101">
        <v>475</v>
      </c>
      <c r="K44" s="101">
        <v>156</v>
      </c>
    </row>
    <row r="45" spans="1:11" ht="12.75" customHeight="1" x14ac:dyDescent="0.2">
      <c r="A45" s="182" t="s">
        <v>138</v>
      </c>
      <c r="B45" s="182"/>
      <c r="C45" s="182"/>
      <c r="D45" s="182"/>
      <c r="E45" s="182"/>
      <c r="F45" s="182"/>
      <c r="G45" s="13">
        <v>38</v>
      </c>
      <c r="H45" s="101">
        <v>6512050</v>
      </c>
      <c r="I45" s="101">
        <v>4058820</v>
      </c>
      <c r="J45" s="101">
        <v>23251066</v>
      </c>
      <c r="K45" s="101">
        <v>0</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717201</v>
      </c>
      <c r="K47" s="101">
        <v>0</v>
      </c>
    </row>
    <row r="48" spans="1:11" ht="12.75" customHeight="1" x14ac:dyDescent="0.2">
      <c r="A48" s="227" t="s">
        <v>363</v>
      </c>
      <c r="B48" s="227"/>
      <c r="C48" s="227"/>
      <c r="D48" s="227"/>
      <c r="E48" s="227"/>
      <c r="F48" s="227"/>
      <c r="G48" s="14">
        <v>41</v>
      </c>
      <c r="H48" s="100">
        <f>SUM(H49:H55)</f>
        <v>5738392</v>
      </c>
      <c r="I48" s="100">
        <f>SUM(I49:I55)</f>
        <v>2246311</v>
      </c>
      <c r="J48" s="100">
        <f>SUM(J49:J55)</f>
        <v>227519826</v>
      </c>
      <c r="K48" s="100">
        <f>SUM(K49:K55)</f>
        <v>225604819</v>
      </c>
    </row>
    <row r="49" spans="1:11" ht="25.15" customHeight="1" x14ac:dyDescent="0.2">
      <c r="A49" s="182" t="s">
        <v>141</v>
      </c>
      <c r="B49" s="182"/>
      <c r="C49" s="182"/>
      <c r="D49" s="182"/>
      <c r="E49" s="182"/>
      <c r="F49" s="182"/>
      <c r="G49" s="13">
        <v>42</v>
      </c>
      <c r="H49" s="101">
        <v>10920</v>
      </c>
      <c r="I49" s="101">
        <v>0</v>
      </c>
      <c r="J49" s="101">
        <v>0</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3164427</v>
      </c>
      <c r="I51" s="101">
        <v>876128</v>
      </c>
      <c r="J51" s="101">
        <v>1631916</v>
      </c>
      <c r="K51" s="101">
        <v>397142</v>
      </c>
    </row>
    <row r="52" spans="1:11" ht="12.75" customHeight="1" x14ac:dyDescent="0.2">
      <c r="A52" s="220" t="s">
        <v>144</v>
      </c>
      <c r="B52" s="220"/>
      <c r="C52" s="220"/>
      <c r="D52" s="220"/>
      <c r="E52" s="220"/>
      <c r="F52" s="220"/>
      <c r="G52" s="13">
        <v>45</v>
      </c>
      <c r="H52" s="101">
        <v>2563045</v>
      </c>
      <c r="I52" s="101">
        <v>1370183</v>
      </c>
      <c r="J52" s="101">
        <v>15071568</v>
      </c>
      <c r="K52" s="101">
        <v>14391335</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210816342</v>
      </c>
      <c r="K54" s="101">
        <v>210816342</v>
      </c>
    </row>
    <row r="55" spans="1:11" ht="12.75" customHeight="1" x14ac:dyDescent="0.2">
      <c r="A55" s="220" t="s">
        <v>147</v>
      </c>
      <c r="B55" s="220"/>
      <c r="C55" s="220"/>
      <c r="D55" s="220"/>
      <c r="E55" s="220"/>
      <c r="F55" s="220"/>
      <c r="G55" s="13">
        <v>48</v>
      </c>
      <c r="H55" s="101">
        <v>0</v>
      </c>
      <c r="I55" s="101">
        <v>0</v>
      </c>
      <c r="J55" s="101">
        <v>0</v>
      </c>
      <c r="K55" s="101">
        <v>0</v>
      </c>
    </row>
    <row r="56" spans="1:11" ht="22.15" customHeight="1" x14ac:dyDescent="0.2">
      <c r="A56" s="229" t="s">
        <v>148</v>
      </c>
      <c r="B56" s="229"/>
      <c r="C56" s="229"/>
      <c r="D56" s="229"/>
      <c r="E56" s="229"/>
      <c r="F56" s="229"/>
      <c r="G56" s="13">
        <v>49</v>
      </c>
      <c r="H56" s="101">
        <v>0</v>
      </c>
      <c r="I56" s="101">
        <v>0</v>
      </c>
      <c r="J56" s="101">
        <v>0</v>
      </c>
      <c r="K56" s="101">
        <v>0</v>
      </c>
    </row>
    <row r="57" spans="1:11" ht="12.75" customHeight="1" x14ac:dyDescent="0.2">
      <c r="A57" s="229" t="s">
        <v>149</v>
      </c>
      <c r="B57" s="229"/>
      <c r="C57" s="229"/>
      <c r="D57" s="229"/>
      <c r="E57" s="229"/>
      <c r="F57" s="229"/>
      <c r="G57" s="13">
        <v>50</v>
      </c>
      <c r="H57" s="101">
        <v>0</v>
      </c>
      <c r="I57" s="101">
        <v>0</v>
      </c>
      <c r="J57" s="101">
        <v>0</v>
      </c>
      <c r="K57" s="101">
        <v>0</v>
      </c>
    </row>
    <row r="58" spans="1:11" ht="24.6" customHeight="1" x14ac:dyDescent="0.2">
      <c r="A58" s="229" t="s">
        <v>150</v>
      </c>
      <c r="B58" s="229"/>
      <c r="C58" s="229"/>
      <c r="D58" s="229"/>
      <c r="E58" s="229"/>
      <c r="F58" s="229"/>
      <c r="G58" s="13">
        <v>51</v>
      </c>
      <c r="H58" s="101">
        <v>0</v>
      </c>
      <c r="I58" s="101">
        <v>0</v>
      </c>
      <c r="J58" s="101">
        <v>0</v>
      </c>
      <c r="K58" s="101">
        <v>0</v>
      </c>
    </row>
    <row r="59" spans="1:11" ht="12.75" customHeight="1" x14ac:dyDescent="0.2">
      <c r="A59" s="229" t="s">
        <v>151</v>
      </c>
      <c r="B59" s="229"/>
      <c r="C59" s="229"/>
      <c r="D59" s="229"/>
      <c r="E59" s="229"/>
      <c r="F59" s="229"/>
      <c r="G59" s="13">
        <v>52</v>
      </c>
      <c r="H59" s="101">
        <v>0</v>
      </c>
      <c r="I59" s="101">
        <v>0</v>
      </c>
      <c r="J59" s="101">
        <v>0</v>
      </c>
      <c r="K59" s="101">
        <v>0</v>
      </c>
    </row>
    <row r="60" spans="1:11" ht="12.75" customHeight="1" x14ac:dyDescent="0.2">
      <c r="A60" s="227" t="s">
        <v>364</v>
      </c>
      <c r="B60" s="227"/>
      <c r="C60" s="227"/>
      <c r="D60" s="227"/>
      <c r="E60" s="227"/>
      <c r="F60" s="227"/>
      <c r="G60" s="14">
        <v>53</v>
      </c>
      <c r="H60" s="100">
        <f>H8+H37+H56+H57</f>
        <v>1186698201</v>
      </c>
      <c r="I60" s="100">
        <f t="shared" ref="I60:K60" si="0">I8+I37+I56+I57</f>
        <v>864781476</v>
      </c>
      <c r="J60" s="100">
        <f t="shared" si="0"/>
        <v>625655494</v>
      </c>
      <c r="K60" s="100">
        <f t="shared" si="0"/>
        <v>156417663</v>
      </c>
    </row>
    <row r="61" spans="1:11" ht="12.75" customHeight="1" x14ac:dyDescent="0.2">
      <c r="A61" s="227" t="s">
        <v>365</v>
      </c>
      <c r="B61" s="227"/>
      <c r="C61" s="227"/>
      <c r="D61" s="227"/>
      <c r="E61" s="227"/>
      <c r="F61" s="227"/>
      <c r="G61" s="14">
        <v>54</v>
      </c>
      <c r="H61" s="100">
        <f>H14+H48+H58+H59</f>
        <v>308305123</v>
      </c>
      <c r="I61" s="100">
        <f t="shared" ref="I61:K61" si="1">I14+I48+I58+I59</f>
        <v>78023674</v>
      </c>
      <c r="J61" s="100">
        <f t="shared" si="1"/>
        <v>622165369</v>
      </c>
      <c r="K61" s="100">
        <f t="shared" si="1"/>
        <v>343936582</v>
      </c>
    </row>
    <row r="62" spans="1:11" ht="12.75" customHeight="1" x14ac:dyDescent="0.2">
      <c r="A62" s="227" t="s">
        <v>366</v>
      </c>
      <c r="B62" s="227"/>
      <c r="C62" s="227"/>
      <c r="D62" s="227"/>
      <c r="E62" s="227"/>
      <c r="F62" s="227"/>
      <c r="G62" s="14">
        <v>55</v>
      </c>
      <c r="H62" s="100">
        <f>H60-H61</f>
        <v>878393078</v>
      </c>
      <c r="I62" s="100">
        <f t="shared" ref="I62:K62" si="2">I60-I61</f>
        <v>786757802</v>
      </c>
      <c r="J62" s="100">
        <f t="shared" si="2"/>
        <v>3490125</v>
      </c>
      <c r="K62" s="100">
        <f t="shared" si="2"/>
        <v>-187518919</v>
      </c>
    </row>
    <row r="63" spans="1:11" ht="12.75" customHeight="1" x14ac:dyDescent="0.2">
      <c r="A63" s="228" t="s">
        <v>367</v>
      </c>
      <c r="B63" s="228"/>
      <c r="C63" s="228"/>
      <c r="D63" s="228"/>
      <c r="E63" s="228"/>
      <c r="F63" s="228"/>
      <c r="G63" s="14">
        <v>56</v>
      </c>
      <c r="H63" s="100">
        <f>+IF((H60-H61)&gt;0,(H60-H61),0)</f>
        <v>878393078</v>
      </c>
      <c r="I63" s="100">
        <f t="shared" ref="I63:K63" si="3">+IF((I60-I61)&gt;0,(I60-I61),0)</f>
        <v>786757802</v>
      </c>
      <c r="J63" s="100">
        <f t="shared" si="3"/>
        <v>3490125</v>
      </c>
      <c r="K63" s="100">
        <f t="shared" si="3"/>
        <v>0</v>
      </c>
    </row>
    <row r="64" spans="1:11" ht="12.75" customHeight="1" x14ac:dyDescent="0.2">
      <c r="A64" s="228" t="s">
        <v>368</v>
      </c>
      <c r="B64" s="228"/>
      <c r="C64" s="228"/>
      <c r="D64" s="228"/>
      <c r="E64" s="228"/>
      <c r="F64" s="228"/>
      <c r="G64" s="14">
        <v>57</v>
      </c>
      <c r="H64" s="100">
        <f>+IF((H60-H61)&lt;0,(H60-H61),0)</f>
        <v>0</v>
      </c>
      <c r="I64" s="100">
        <f t="shared" ref="I64:K64" si="4">+IF((I60-I61)&lt;0,(I60-I61),0)</f>
        <v>0</v>
      </c>
      <c r="J64" s="100">
        <f t="shared" si="4"/>
        <v>0</v>
      </c>
      <c r="K64" s="100">
        <f t="shared" si="4"/>
        <v>-187518919</v>
      </c>
    </row>
    <row r="65" spans="1:11" ht="12.75" customHeight="1" x14ac:dyDescent="0.2">
      <c r="A65" s="229" t="s">
        <v>111</v>
      </c>
      <c r="B65" s="229"/>
      <c r="C65" s="229"/>
      <c r="D65" s="229"/>
      <c r="E65" s="229"/>
      <c r="F65" s="229"/>
      <c r="G65" s="13">
        <v>58</v>
      </c>
      <c r="H65" s="101">
        <v>0</v>
      </c>
      <c r="I65" s="101">
        <v>0</v>
      </c>
      <c r="J65" s="101">
        <v>0</v>
      </c>
      <c r="K65" s="101">
        <v>0</v>
      </c>
    </row>
    <row r="66" spans="1:11" ht="12.75" customHeight="1" x14ac:dyDescent="0.2">
      <c r="A66" s="227" t="s">
        <v>369</v>
      </c>
      <c r="B66" s="227"/>
      <c r="C66" s="227"/>
      <c r="D66" s="227"/>
      <c r="E66" s="227"/>
      <c r="F66" s="227"/>
      <c r="G66" s="14">
        <v>59</v>
      </c>
      <c r="H66" s="100">
        <f>H62-H65</f>
        <v>878393078</v>
      </c>
      <c r="I66" s="100">
        <f t="shared" ref="I66:K66" si="5">I62-I65</f>
        <v>786757802</v>
      </c>
      <c r="J66" s="100">
        <f t="shared" si="5"/>
        <v>3490125</v>
      </c>
      <c r="K66" s="100">
        <f t="shared" si="5"/>
        <v>-187518919</v>
      </c>
    </row>
    <row r="67" spans="1:11" ht="12.75" customHeight="1" x14ac:dyDescent="0.2">
      <c r="A67" s="228" t="s">
        <v>370</v>
      </c>
      <c r="B67" s="228"/>
      <c r="C67" s="228"/>
      <c r="D67" s="228"/>
      <c r="E67" s="228"/>
      <c r="F67" s="228"/>
      <c r="G67" s="14">
        <v>60</v>
      </c>
      <c r="H67" s="100">
        <f>+IF((H62-H65)&gt;0,(H62-H65),0)</f>
        <v>878393078</v>
      </c>
      <c r="I67" s="100">
        <f t="shared" ref="I67:K67" si="6">+IF((I62-I65)&gt;0,(I62-I65),0)</f>
        <v>786757802</v>
      </c>
      <c r="J67" s="100">
        <f t="shared" si="6"/>
        <v>3490125</v>
      </c>
      <c r="K67" s="100">
        <f t="shared" si="6"/>
        <v>0</v>
      </c>
    </row>
    <row r="68" spans="1:11" ht="12.75" customHeight="1" x14ac:dyDescent="0.2">
      <c r="A68" s="228" t="s">
        <v>371</v>
      </c>
      <c r="B68" s="228"/>
      <c r="C68" s="228"/>
      <c r="D68" s="228"/>
      <c r="E68" s="228"/>
      <c r="F68" s="228"/>
      <c r="G68" s="14">
        <v>61</v>
      </c>
      <c r="H68" s="100">
        <f>+IF((H62-H65)&lt;0,(H62-H65),0)</f>
        <v>0</v>
      </c>
      <c r="I68" s="100">
        <f t="shared" ref="I68:K68" si="7">+IF((I62-I65)&lt;0,(I62-I65),0)</f>
        <v>0</v>
      </c>
      <c r="J68" s="100">
        <f t="shared" si="7"/>
        <v>0</v>
      </c>
      <c r="K68" s="100">
        <f t="shared" si="7"/>
        <v>-187518919</v>
      </c>
    </row>
    <row r="69" spans="1:11" x14ac:dyDescent="0.2">
      <c r="A69" s="221" t="s">
        <v>152</v>
      </c>
      <c r="B69" s="221"/>
      <c r="C69" s="221"/>
      <c r="D69" s="221"/>
      <c r="E69" s="221"/>
      <c r="F69" s="221"/>
      <c r="G69" s="222"/>
      <c r="H69" s="222"/>
      <c r="I69" s="222"/>
      <c r="J69" s="223"/>
      <c r="K69" s="223"/>
    </row>
    <row r="70" spans="1:11" ht="22.15" customHeight="1" x14ac:dyDescent="0.2">
      <c r="A70" s="227" t="s">
        <v>372</v>
      </c>
      <c r="B70" s="227"/>
      <c r="C70" s="227"/>
      <c r="D70" s="227"/>
      <c r="E70" s="227"/>
      <c r="F70" s="227"/>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9" t="s">
        <v>155</v>
      </c>
      <c r="B73" s="229"/>
      <c r="C73" s="229"/>
      <c r="D73" s="229"/>
      <c r="E73" s="229"/>
      <c r="F73" s="229"/>
      <c r="G73" s="13">
        <v>65</v>
      </c>
      <c r="H73" s="101">
        <v>0</v>
      </c>
      <c r="I73" s="101">
        <v>0</v>
      </c>
      <c r="J73" s="101">
        <v>0</v>
      </c>
      <c r="K73" s="101">
        <v>0</v>
      </c>
    </row>
    <row r="74" spans="1:11" ht="12.75" customHeight="1" x14ac:dyDescent="0.2">
      <c r="A74" s="228" t="s">
        <v>373</v>
      </c>
      <c r="B74" s="228"/>
      <c r="C74" s="228"/>
      <c r="D74" s="228"/>
      <c r="E74" s="228"/>
      <c r="F74" s="228"/>
      <c r="G74" s="14">
        <v>66</v>
      </c>
      <c r="H74" s="123">
        <v>0</v>
      </c>
      <c r="I74" s="123">
        <v>0</v>
      </c>
      <c r="J74" s="123">
        <v>0</v>
      </c>
      <c r="K74" s="123">
        <v>0</v>
      </c>
    </row>
    <row r="75" spans="1:11" ht="12.75" customHeight="1" x14ac:dyDescent="0.2">
      <c r="A75" s="228" t="s">
        <v>374</v>
      </c>
      <c r="B75" s="228"/>
      <c r="C75" s="228"/>
      <c r="D75" s="228"/>
      <c r="E75" s="228"/>
      <c r="F75" s="228"/>
      <c r="G75" s="14">
        <v>67</v>
      </c>
      <c r="H75" s="123">
        <v>0</v>
      </c>
      <c r="I75" s="123">
        <v>0</v>
      </c>
      <c r="J75" s="123">
        <v>0</v>
      </c>
      <c r="K75" s="123">
        <v>0</v>
      </c>
    </row>
    <row r="76" spans="1:11" x14ac:dyDescent="0.2">
      <c r="A76" s="221" t="s">
        <v>156</v>
      </c>
      <c r="B76" s="221"/>
      <c r="C76" s="221"/>
      <c r="D76" s="221"/>
      <c r="E76" s="221"/>
      <c r="F76" s="221"/>
      <c r="G76" s="222"/>
      <c r="H76" s="222"/>
      <c r="I76" s="222"/>
      <c r="J76" s="223"/>
      <c r="K76" s="223"/>
    </row>
    <row r="77" spans="1:11" ht="12.75" customHeight="1" x14ac:dyDescent="0.2">
      <c r="A77" s="227" t="s">
        <v>375</v>
      </c>
      <c r="B77" s="227"/>
      <c r="C77" s="227"/>
      <c r="D77" s="227"/>
      <c r="E77" s="227"/>
      <c r="F77" s="227"/>
      <c r="G77" s="14">
        <v>68</v>
      </c>
      <c r="H77" s="123">
        <v>0</v>
      </c>
      <c r="I77" s="123">
        <v>0</v>
      </c>
      <c r="J77" s="123">
        <v>0</v>
      </c>
      <c r="K77" s="123">
        <v>0</v>
      </c>
    </row>
    <row r="78" spans="1:11" ht="12.75" customHeight="1" x14ac:dyDescent="0.2">
      <c r="A78" s="226" t="s">
        <v>376</v>
      </c>
      <c r="B78" s="226"/>
      <c r="C78" s="226"/>
      <c r="D78" s="226"/>
      <c r="E78" s="226"/>
      <c r="F78" s="226"/>
      <c r="G78" s="90">
        <v>69</v>
      </c>
      <c r="H78" s="102">
        <v>0</v>
      </c>
      <c r="I78" s="102">
        <v>0</v>
      </c>
      <c r="J78" s="102">
        <v>0</v>
      </c>
      <c r="K78" s="102">
        <v>0</v>
      </c>
    </row>
    <row r="79" spans="1:11" ht="12.75" customHeight="1" x14ac:dyDescent="0.2">
      <c r="A79" s="226" t="s">
        <v>377</v>
      </c>
      <c r="B79" s="226"/>
      <c r="C79" s="226"/>
      <c r="D79" s="226"/>
      <c r="E79" s="226"/>
      <c r="F79" s="226"/>
      <c r="G79" s="90">
        <v>70</v>
      </c>
      <c r="H79" s="102">
        <v>0</v>
      </c>
      <c r="I79" s="102">
        <v>0</v>
      </c>
      <c r="J79" s="102">
        <v>0</v>
      </c>
      <c r="K79" s="102">
        <v>0</v>
      </c>
    </row>
    <row r="80" spans="1:11" ht="12.75" customHeight="1" x14ac:dyDescent="0.2">
      <c r="A80" s="227" t="s">
        <v>378</v>
      </c>
      <c r="B80" s="227"/>
      <c r="C80" s="227"/>
      <c r="D80" s="227"/>
      <c r="E80" s="227"/>
      <c r="F80" s="227"/>
      <c r="G80" s="14">
        <v>71</v>
      </c>
      <c r="H80" s="123">
        <v>0</v>
      </c>
      <c r="I80" s="123">
        <v>0</v>
      </c>
      <c r="J80" s="123">
        <v>0</v>
      </c>
      <c r="K80" s="123">
        <v>0</v>
      </c>
    </row>
    <row r="81" spans="1:11" ht="12.75" customHeight="1" x14ac:dyDescent="0.2">
      <c r="A81" s="227" t="s">
        <v>379</v>
      </c>
      <c r="B81" s="227"/>
      <c r="C81" s="227"/>
      <c r="D81" s="227"/>
      <c r="E81" s="227"/>
      <c r="F81" s="227"/>
      <c r="G81" s="14">
        <v>72</v>
      </c>
      <c r="H81" s="123">
        <v>0</v>
      </c>
      <c r="I81" s="123">
        <v>0</v>
      </c>
      <c r="J81" s="123">
        <v>0</v>
      </c>
      <c r="K81" s="123">
        <v>0</v>
      </c>
    </row>
    <row r="82" spans="1:11" ht="12.75" customHeight="1" x14ac:dyDescent="0.2">
      <c r="A82" s="228" t="s">
        <v>380</v>
      </c>
      <c r="B82" s="228"/>
      <c r="C82" s="228"/>
      <c r="D82" s="228"/>
      <c r="E82" s="228"/>
      <c r="F82" s="228"/>
      <c r="G82" s="14">
        <v>73</v>
      </c>
      <c r="H82" s="123">
        <v>0</v>
      </c>
      <c r="I82" s="123">
        <v>0</v>
      </c>
      <c r="J82" s="123">
        <v>0</v>
      </c>
      <c r="K82" s="123">
        <v>0</v>
      </c>
    </row>
    <row r="83" spans="1:11" ht="12.75" customHeight="1" x14ac:dyDescent="0.2">
      <c r="A83" s="228" t="s">
        <v>381</v>
      </c>
      <c r="B83" s="228"/>
      <c r="C83" s="228"/>
      <c r="D83" s="228"/>
      <c r="E83" s="228"/>
      <c r="F83" s="228"/>
      <c r="G83" s="14">
        <v>74</v>
      </c>
      <c r="H83" s="123">
        <v>0</v>
      </c>
      <c r="I83" s="123">
        <v>0</v>
      </c>
      <c r="J83" s="123">
        <v>0</v>
      </c>
      <c r="K83" s="123">
        <v>0</v>
      </c>
    </row>
    <row r="84" spans="1:11" x14ac:dyDescent="0.2">
      <c r="A84" s="221" t="s">
        <v>112</v>
      </c>
      <c r="B84" s="221"/>
      <c r="C84" s="221"/>
      <c r="D84" s="221"/>
      <c r="E84" s="221"/>
      <c r="F84" s="221"/>
      <c r="G84" s="222"/>
      <c r="H84" s="222"/>
      <c r="I84" s="222"/>
      <c r="J84" s="223"/>
      <c r="K84" s="223"/>
    </row>
    <row r="85" spans="1:11" ht="12.75" customHeight="1" x14ac:dyDescent="0.2">
      <c r="A85" s="216" t="s">
        <v>382</v>
      </c>
      <c r="B85" s="216"/>
      <c r="C85" s="216"/>
      <c r="D85" s="216"/>
      <c r="E85" s="216"/>
      <c r="F85" s="216"/>
      <c r="G85" s="14">
        <v>75</v>
      </c>
      <c r="H85" s="103">
        <f>H86+H87</f>
        <v>0</v>
      </c>
      <c r="I85" s="103">
        <f>I86+I87</f>
        <v>0</v>
      </c>
      <c r="J85" s="103">
        <f>J86+J87</f>
        <v>0</v>
      </c>
      <c r="K85" s="103">
        <f>K86+K87</f>
        <v>0</v>
      </c>
    </row>
    <row r="86" spans="1:11" ht="12.75" customHeight="1" x14ac:dyDescent="0.2">
      <c r="A86" s="217" t="s">
        <v>157</v>
      </c>
      <c r="B86" s="217"/>
      <c r="C86" s="217"/>
      <c r="D86" s="217"/>
      <c r="E86" s="217"/>
      <c r="F86" s="217"/>
      <c r="G86" s="13">
        <v>76</v>
      </c>
      <c r="H86" s="104">
        <v>0</v>
      </c>
      <c r="I86" s="104">
        <v>0</v>
      </c>
      <c r="J86" s="104">
        <v>0</v>
      </c>
      <c r="K86" s="104">
        <v>0</v>
      </c>
    </row>
    <row r="87" spans="1:11" ht="12.75" customHeight="1" x14ac:dyDescent="0.2">
      <c r="A87" s="217" t="s">
        <v>158</v>
      </c>
      <c r="B87" s="217"/>
      <c r="C87" s="217"/>
      <c r="D87" s="217"/>
      <c r="E87" s="217"/>
      <c r="F87" s="217"/>
      <c r="G87" s="13">
        <v>77</v>
      </c>
      <c r="H87" s="104">
        <v>0</v>
      </c>
      <c r="I87" s="104">
        <v>0</v>
      </c>
      <c r="J87" s="104">
        <v>0</v>
      </c>
      <c r="K87" s="104">
        <v>0</v>
      </c>
    </row>
    <row r="88" spans="1:11" x14ac:dyDescent="0.2">
      <c r="A88" s="224" t="s">
        <v>114</v>
      </c>
      <c r="B88" s="224"/>
      <c r="C88" s="224"/>
      <c r="D88" s="224"/>
      <c r="E88" s="224"/>
      <c r="F88" s="224"/>
      <c r="G88" s="225"/>
      <c r="H88" s="225"/>
      <c r="I88" s="225"/>
      <c r="J88" s="223"/>
      <c r="K88" s="223"/>
    </row>
    <row r="89" spans="1:11" ht="12.75" customHeight="1" x14ac:dyDescent="0.2">
      <c r="A89" s="183" t="s">
        <v>159</v>
      </c>
      <c r="B89" s="183"/>
      <c r="C89" s="183"/>
      <c r="D89" s="183"/>
      <c r="E89" s="183"/>
      <c r="F89" s="183"/>
      <c r="G89" s="13">
        <v>78</v>
      </c>
      <c r="H89" s="104">
        <v>878393078</v>
      </c>
      <c r="I89" s="104">
        <v>786757802</v>
      </c>
      <c r="J89" s="104">
        <v>3490125</v>
      </c>
      <c r="K89" s="104">
        <v>-187518919</v>
      </c>
    </row>
    <row r="90" spans="1:11" ht="24" customHeight="1" x14ac:dyDescent="0.2">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18" t="s">
        <v>445</v>
      </c>
      <c r="B91" s="218"/>
      <c r="C91" s="218"/>
      <c r="D91" s="218"/>
      <c r="E91" s="218"/>
      <c r="F91" s="218"/>
      <c r="G91" s="14">
        <v>80</v>
      </c>
      <c r="H91" s="121">
        <f>SUM(H92:H96)</f>
        <v>0</v>
      </c>
      <c r="I91" s="121">
        <f>SUM(I92:I96)</f>
        <v>0</v>
      </c>
      <c r="J91" s="121">
        <f t="shared" ref="J91:K91" si="9">SUM(J92:J96)</f>
        <v>0</v>
      </c>
      <c r="K91" s="121">
        <f t="shared" si="9"/>
        <v>0</v>
      </c>
    </row>
    <row r="92" spans="1:11" ht="25.5" customHeight="1" x14ac:dyDescent="0.2">
      <c r="A92" s="220" t="s">
        <v>383</v>
      </c>
      <c r="B92" s="220"/>
      <c r="C92" s="220"/>
      <c r="D92" s="220"/>
      <c r="E92" s="220"/>
      <c r="F92" s="220"/>
      <c r="G92" s="14">
        <v>81</v>
      </c>
      <c r="H92" s="104">
        <v>0</v>
      </c>
      <c r="I92" s="104">
        <v>0</v>
      </c>
      <c r="J92" s="104">
        <v>0</v>
      </c>
      <c r="K92" s="104">
        <v>0</v>
      </c>
    </row>
    <row r="93" spans="1:11" ht="38.25" customHeight="1" x14ac:dyDescent="0.2">
      <c r="A93" s="220" t="s">
        <v>384</v>
      </c>
      <c r="B93" s="220"/>
      <c r="C93" s="220"/>
      <c r="D93" s="220"/>
      <c r="E93" s="220"/>
      <c r="F93" s="220"/>
      <c r="G93" s="14">
        <v>82</v>
      </c>
      <c r="H93" s="104">
        <v>0</v>
      </c>
      <c r="I93" s="104">
        <v>0</v>
      </c>
      <c r="J93" s="104">
        <v>0</v>
      </c>
      <c r="K93" s="104">
        <v>0</v>
      </c>
    </row>
    <row r="94" spans="1:11" ht="38.25" customHeight="1" x14ac:dyDescent="0.2">
      <c r="A94" s="220" t="s">
        <v>385</v>
      </c>
      <c r="B94" s="220"/>
      <c r="C94" s="220"/>
      <c r="D94" s="220"/>
      <c r="E94" s="220"/>
      <c r="F94" s="220"/>
      <c r="G94" s="14">
        <v>83</v>
      </c>
      <c r="H94" s="104">
        <v>0</v>
      </c>
      <c r="I94" s="104">
        <v>0</v>
      </c>
      <c r="J94" s="104">
        <v>0</v>
      </c>
      <c r="K94" s="104">
        <v>0</v>
      </c>
    </row>
    <row r="95" spans="1:11" x14ac:dyDescent="0.2">
      <c r="A95" s="220" t="s">
        <v>386</v>
      </c>
      <c r="B95" s="220"/>
      <c r="C95" s="220"/>
      <c r="D95" s="220"/>
      <c r="E95" s="220"/>
      <c r="F95" s="220"/>
      <c r="G95" s="14">
        <v>84</v>
      </c>
      <c r="H95" s="104">
        <v>0</v>
      </c>
      <c r="I95" s="104">
        <v>0</v>
      </c>
      <c r="J95" s="104">
        <v>0</v>
      </c>
      <c r="K95" s="104">
        <v>0</v>
      </c>
    </row>
    <row r="96" spans="1:11" x14ac:dyDescent="0.2">
      <c r="A96" s="220" t="s">
        <v>387</v>
      </c>
      <c r="B96" s="220"/>
      <c r="C96" s="220"/>
      <c r="D96" s="220"/>
      <c r="E96" s="220"/>
      <c r="F96" s="220"/>
      <c r="G96" s="14">
        <v>85</v>
      </c>
      <c r="H96" s="104">
        <v>0</v>
      </c>
      <c r="I96" s="104">
        <v>0</v>
      </c>
      <c r="J96" s="104">
        <v>0</v>
      </c>
      <c r="K96" s="104">
        <v>0</v>
      </c>
    </row>
    <row r="97" spans="1:11" ht="26.25" customHeight="1" x14ac:dyDescent="0.2">
      <c r="A97" s="220" t="s">
        <v>388</v>
      </c>
      <c r="B97" s="220"/>
      <c r="C97" s="220"/>
      <c r="D97" s="220"/>
      <c r="E97" s="220"/>
      <c r="F97" s="220"/>
      <c r="G97" s="14">
        <v>86</v>
      </c>
      <c r="H97" s="104">
        <v>0</v>
      </c>
      <c r="I97" s="104">
        <v>0</v>
      </c>
      <c r="J97" s="104">
        <v>0</v>
      </c>
      <c r="K97" s="104">
        <v>0</v>
      </c>
    </row>
    <row r="98" spans="1:11" ht="25.5" customHeight="1" x14ac:dyDescent="0.2">
      <c r="A98" s="218" t="s">
        <v>439</v>
      </c>
      <c r="B98" s="218"/>
      <c r="C98" s="218"/>
      <c r="D98" s="218"/>
      <c r="E98" s="218"/>
      <c r="F98" s="218"/>
      <c r="G98" s="14">
        <v>87</v>
      </c>
      <c r="H98" s="121">
        <f>SUM(H99:H106)</f>
        <v>0</v>
      </c>
      <c r="I98" s="121">
        <f>SUM(I99:I106)</f>
        <v>0</v>
      </c>
      <c r="J98" s="121">
        <f t="shared" ref="J98:K98" si="10">SUM(J99:J106)</f>
        <v>0</v>
      </c>
      <c r="K98" s="121">
        <f t="shared" si="10"/>
        <v>0</v>
      </c>
    </row>
    <row r="99" spans="1:11" x14ac:dyDescent="0.2">
      <c r="A99" s="219" t="s">
        <v>160</v>
      </c>
      <c r="B99" s="219"/>
      <c r="C99" s="219"/>
      <c r="D99" s="219"/>
      <c r="E99" s="219"/>
      <c r="F99" s="219"/>
      <c r="G99" s="13">
        <v>88</v>
      </c>
      <c r="H99" s="104">
        <v>0</v>
      </c>
      <c r="I99" s="104">
        <v>0</v>
      </c>
      <c r="J99" s="104">
        <v>0</v>
      </c>
      <c r="K99" s="104">
        <v>0</v>
      </c>
    </row>
    <row r="100" spans="1:11" ht="36" customHeight="1" x14ac:dyDescent="0.2">
      <c r="A100" s="220" t="s">
        <v>389</v>
      </c>
      <c r="B100" s="220"/>
      <c r="C100" s="220"/>
      <c r="D100" s="220"/>
      <c r="E100" s="220"/>
      <c r="F100" s="220"/>
      <c r="G100" s="13">
        <v>89</v>
      </c>
      <c r="H100" s="104">
        <v>0</v>
      </c>
      <c r="I100" s="104">
        <v>0</v>
      </c>
      <c r="J100" s="104">
        <v>0</v>
      </c>
      <c r="K100" s="104">
        <v>0</v>
      </c>
    </row>
    <row r="101" spans="1:11" ht="22.15" customHeight="1" x14ac:dyDescent="0.2">
      <c r="A101" s="219" t="s">
        <v>161</v>
      </c>
      <c r="B101" s="219"/>
      <c r="C101" s="219"/>
      <c r="D101" s="219"/>
      <c r="E101" s="219"/>
      <c r="F101" s="219"/>
      <c r="G101" s="13">
        <v>90</v>
      </c>
      <c r="H101" s="104">
        <v>0</v>
      </c>
      <c r="I101" s="104">
        <v>0</v>
      </c>
      <c r="J101" s="104">
        <v>0</v>
      </c>
      <c r="K101" s="104">
        <v>0</v>
      </c>
    </row>
    <row r="102" spans="1:11" ht="22.15" customHeight="1" x14ac:dyDescent="0.2">
      <c r="A102" s="219" t="s">
        <v>162</v>
      </c>
      <c r="B102" s="219"/>
      <c r="C102" s="219"/>
      <c r="D102" s="219"/>
      <c r="E102" s="219"/>
      <c r="F102" s="219"/>
      <c r="G102" s="13">
        <v>91</v>
      </c>
      <c r="H102" s="104">
        <v>0</v>
      </c>
      <c r="I102" s="104">
        <v>0</v>
      </c>
      <c r="J102" s="104">
        <v>0</v>
      </c>
      <c r="K102" s="104">
        <v>0</v>
      </c>
    </row>
    <row r="103" spans="1:11" ht="22.15" customHeight="1" x14ac:dyDescent="0.2">
      <c r="A103" s="219" t="s">
        <v>163</v>
      </c>
      <c r="B103" s="219"/>
      <c r="C103" s="219"/>
      <c r="D103" s="219"/>
      <c r="E103" s="219"/>
      <c r="F103" s="219"/>
      <c r="G103" s="13">
        <v>92</v>
      </c>
      <c r="H103" s="104">
        <v>0</v>
      </c>
      <c r="I103" s="104">
        <v>0</v>
      </c>
      <c r="J103" s="104">
        <v>0</v>
      </c>
      <c r="K103" s="104">
        <v>0</v>
      </c>
    </row>
    <row r="104" spans="1:11" ht="12.75" customHeight="1" x14ac:dyDescent="0.2">
      <c r="A104" s="220" t="s">
        <v>390</v>
      </c>
      <c r="B104" s="220"/>
      <c r="C104" s="220"/>
      <c r="D104" s="220"/>
      <c r="E104" s="220"/>
      <c r="F104" s="220"/>
      <c r="G104" s="13">
        <v>93</v>
      </c>
      <c r="H104" s="104">
        <v>0</v>
      </c>
      <c r="I104" s="104">
        <v>0</v>
      </c>
      <c r="J104" s="104">
        <v>0</v>
      </c>
      <c r="K104" s="104">
        <v>0</v>
      </c>
    </row>
    <row r="105" spans="1:11" ht="26.25" customHeight="1" x14ac:dyDescent="0.2">
      <c r="A105" s="220" t="s">
        <v>391</v>
      </c>
      <c r="B105" s="220"/>
      <c r="C105" s="220"/>
      <c r="D105" s="220"/>
      <c r="E105" s="220"/>
      <c r="F105" s="220"/>
      <c r="G105" s="13">
        <v>94</v>
      </c>
      <c r="H105" s="104">
        <v>0</v>
      </c>
      <c r="I105" s="104">
        <v>0</v>
      </c>
      <c r="J105" s="104">
        <v>0</v>
      </c>
      <c r="K105" s="104">
        <v>0</v>
      </c>
    </row>
    <row r="106" spans="1:11" x14ac:dyDescent="0.2">
      <c r="A106" s="220" t="s">
        <v>392</v>
      </c>
      <c r="B106" s="220"/>
      <c r="C106" s="220"/>
      <c r="D106" s="220"/>
      <c r="E106" s="220"/>
      <c r="F106" s="220"/>
      <c r="G106" s="13">
        <v>95</v>
      </c>
      <c r="H106" s="104">
        <v>0</v>
      </c>
      <c r="I106" s="104">
        <v>0</v>
      </c>
      <c r="J106" s="104">
        <v>0</v>
      </c>
      <c r="K106" s="104">
        <v>0</v>
      </c>
    </row>
    <row r="107" spans="1:11" ht="24.75" customHeight="1" x14ac:dyDescent="0.2">
      <c r="A107" s="220" t="s">
        <v>393</v>
      </c>
      <c r="B107" s="220"/>
      <c r="C107" s="220"/>
      <c r="D107" s="220"/>
      <c r="E107" s="220"/>
      <c r="F107" s="220"/>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394</v>
      </c>
      <c r="B109" s="184"/>
      <c r="C109" s="184"/>
      <c r="D109" s="184"/>
      <c r="E109" s="184"/>
      <c r="F109" s="184"/>
      <c r="G109" s="14">
        <v>98</v>
      </c>
      <c r="H109" s="103">
        <f>H89+H108</f>
        <v>878393078</v>
      </c>
      <c r="I109" s="103">
        <f>I89+I108</f>
        <v>786757802</v>
      </c>
      <c r="J109" s="103">
        <f t="shared" ref="J109:K109" si="12">J89+J108</f>
        <v>3490125</v>
      </c>
      <c r="K109" s="103">
        <f t="shared" si="12"/>
        <v>-187518919</v>
      </c>
    </row>
    <row r="110" spans="1:11" x14ac:dyDescent="0.2">
      <c r="A110" s="221" t="s">
        <v>164</v>
      </c>
      <c r="B110" s="221"/>
      <c r="C110" s="221"/>
      <c r="D110" s="221"/>
      <c r="E110" s="221"/>
      <c r="F110" s="221"/>
      <c r="G110" s="222"/>
      <c r="H110" s="222"/>
      <c r="I110" s="222"/>
      <c r="J110" s="223"/>
      <c r="K110" s="223"/>
    </row>
    <row r="111" spans="1:11" ht="12.75" customHeight="1" x14ac:dyDescent="0.2">
      <c r="A111" s="216" t="s">
        <v>395</v>
      </c>
      <c r="B111" s="216"/>
      <c r="C111" s="216"/>
      <c r="D111" s="216"/>
      <c r="E111" s="216"/>
      <c r="F111" s="216"/>
      <c r="G111" s="14">
        <v>99</v>
      </c>
      <c r="H111" s="103">
        <f>H112+H113</f>
        <v>0</v>
      </c>
      <c r="I111" s="103">
        <f>I112+I113</f>
        <v>0</v>
      </c>
      <c r="J111" s="103">
        <f>J112+J113</f>
        <v>0</v>
      </c>
      <c r="K111" s="103">
        <f>K112+K113</f>
        <v>0</v>
      </c>
    </row>
    <row r="112" spans="1:11" ht="12.75" customHeight="1" x14ac:dyDescent="0.2">
      <c r="A112" s="217" t="s">
        <v>113</v>
      </c>
      <c r="B112" s="217"/>
      <c r="C112" s="217"/>
      <c r="D112" s="217"/>
      <c r="E112" s="217"/>
      <c r="F112" s="217"/>
      <c r="G112" s="13">
        <v>100</v>
      </c>
      <c r="H112" s="104">
        <v>0</v>
      </c>
      <c r="I112" s="104">
        <v>0</v>
      </c>
      <c r="J112" s="104">
        <v>0</v>
      </c>
      <c r="K112" s="104">
        <v>0</v>
      </c>
    </row>
    <row r="113" spans="1:11" ht="12.75" customHeight="1" x14ac:dyDescent="0.2">
      <c r="A113" s="217" t="s">
        <v>165</v>
      </c>
      <c r="B113" s="217"/>
      <c r="C113" s="217"/>
      <c r="D113" s="217"/>
      <c r="E113" s="217"/>
      <c r="F113" s="217"/>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6" zoomScale="110" zoomScaleNormal="100" workbookViewId="0">
      <selection activeCell="M45" sqref="M45"/>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08" t="s">
        <v>220</v>
      </c>
      <c r="B1" s="209"/>
      <c r="C1" s="209"/>
      <c r="D1" s="209"/>
      <c r="E1" s="209"/>
      <c r="F1" s="209"/>
      <c r="G1" s="209"/>
      <c r="H1" s="209"/>
      <c r="I1" s="209"/>
    </row>
    <row r="2" spans="1:9" ht="12.75" customHeight="1" x14ac:dyDescent="0.2">
      <c r="A2" s="210" t="s">
        <v>329</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11" t="s">
        <v>330</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396</v>
      </c>
      <c r="B12" s="246"/>
      <c r="C12" s="246"/>
      <c r="D12" s="246"/>
      <c r="E12" s="246"/>
      <c r="F12" s="246"/>
      <c r="G12" s="19">
        <v>5</v>
      </c>
      <c r="H12" s="28">
        <v>0</v>
      </c>
      <c r="I12" s="28">
        <v>0</v>
      </c>
    </row>
    <row r="13" spans="1:9" x14ac:dyDescent="0.2">
      <c r="A13" s="247" t="s">
        <v>397</v>
      </c>
      <c r="B13" s="247"/>
      <c r="C13" s="247"/>
      <c r="D13" s="247"/>
      <c r="E13" s="247"/>
      <c r="F13" s="247"/>
      <c r="G13" s="105">
        <v>6</v>
      </c>
      <c r="H13" s="108">
        <f>SUM(H8:H12)</f>
        <v>0</v>
      </c>
      <c r="I13" s="108">
        <f>SUM(I8:I12)</f>
        <v>0</v>
      </c>
    </row>
    <row r="14" spans="1:9" ht="12.75" customHeight="1" x14ac:dyDescent="0.2">
      <c r="A14" s="246" t="s">
        <v>398</v>
      </c>
      <c r="B14" s="246"/>
      <c r="C14" s="246"/>
      <c r="D14" s="246"/>
      <c r="E14" s="246"/>
      <c r="F14" s="246"/>
      <c r="G14" s="19">
        <v>7</v>
      </c>
      <c r="H14" s="28">
        <v>0</v>
      </c>
      <c r="I14" s="28">
        <v>0</v>
      </c>
    </row>
    <row r="15" spans="1:9" ht="12.75" customHeight="1" x14ac:dyDescent="0.2">
      <c r="A15" s="246" t="s">
        <v>399</v>
      </c>
      <c r="B15" s="246"/>
      <c r="C15" s="246"/>
      <c r="D15" s="246"/>
      <c r="E15" s="246"/>
      <c r="F15" s="246"/>
      <c r="G15" s="19">
        <v>8</v>
      </c>
      <c r="H15" s="28">
        <v>0</v>
      </c>
      <c r="I15" s="28">
        <v>0</v>
      </c>
    </row>
    <row r="16" spans="1:9" ht="12.75" customHeight="1" x14ac:dyDescent="0.2">
      <c r="A16" s="246" t="s">
        <v>400</v>
      </c>
      <c r="B16" s="246"/>
      <c r="C16" s="246"/>
      <c r="D16" s="246"/>
      <c r="E16" s="246"/>
      <c r="F16" s="246"/>
      <c r="G16" s="19">
        <v>9</v>
      </c>
      <c r="H16" s="28">
        <v>0</v>
      </c>
      <c r="I16" s="28">
        <v>0</v>
      </c>
    </row>
    <row r="17" spans="1:9" ht="12.75" customHeight="1" x14ac:dyDescent="0.2">
      <c r="A17" s="246" t="s">
        <v>401</v>
      </c>
      <c r="B17" s="246"/>
      <c r="C17" s="246"/>
      <c r="D17" s="246"/>
      <c r="E17" s="246"/>
      <c r="F17" s="246"/>
      <c r="G17" s="19">
        <v>10</v>
      </c>
      <c r="H17" s="28">
        <v>0</v>
      </c>
      <c r="I17" s="28">
        <v>0</v>
      </c>
    </row>
    <row r="18" spans="1:9" ht="12.75" customHeight="1" x14ac:dyDescent="0.2">
      <c r="A18" s="246" t="s">
        <v>402</v>
      </c>
      <c r="B18" s="246"/>
      <c r="C18" s="246"/>
      <c r="D18" s="246"/>
      <c r="E18" s="246"/>
      <c r="F18" s="246"/>
      <c r="G18" s="19">
        <v>11</v>
      </c>
      <c r="H18" s="28">
        <v>0</v>
      </c>
      <c r="I18" s="28">
        <v>0</v>
      </c>
    </row>
    <row r="19" spans="1:9" ht="12.75" customHeight="1" x14ac:dyDescent="0.2">
      <c r="A19" s="246" t="s">
        <v>403</v>
      </c>
      <c r="B19" s="246"/>
      <c r="C19" s="246"/>
      <c r="D19" s="246"/>
      <c r="E19" s="246"/>
      <c r="F19" s="246"/>
      <c r="G19" s="19">
        <v>12</v>
      </c>
      <c r="H19" s="28">
        <v>0</v>
      </c>
      <c r="I19" s="28">
        <v>0</v>
      </c>
    </row>
    <row r="20" spans="1:9" ht="26.25" customHeight="1" x14ac:dyDescent="0.2">
      <c r="A20" s="247" t="s">
        <v>404</v>
      </c>
      <c r="B20" s="247"/>
      <c r="C20" s="247"/>
      <c r="D20" s="247"/>
      <c r="E20" s="247"/>
      <c r="F20" s="247"/>
      <c r="G20" s="105">
        <v>13</v>
      </c>
      <c r="H20" s="108">
        <f>SUM(H14:H19)</f>
        <v>0</v>
      </c>
      <c r="I20" s="108">
        <f>SUM(I14:I19)</f>
        <v>0</v>
      </c>
    </row>
    <row r="21" spans="1:9" ht="27.6" customHeight="1" x14ac:dyDescent="0.2">
      <c r="A21" s="258" t="s">
        <v>405</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8">
        <v>0</v>
      </c>
      <c r="I24" s="28">
        <v>0</v>
      </c>
    </row>
    <row r="25" spans="1:9" ht="12.75" customHeight="1" x14ac:dyDescent="0.2">
      <c r="A25" s="246" t="s">
        <v>227</v>
      </c>
      <c r="B25" s="246"/>
      <c r="C25" s="246"/>
      <c r="D25" s="246"/>
      <c r="E25" s="246"/>
      <c r="F25" s="246"/>
      <c r="G25" s="18">
        <v>17</v>
      </c>
      <c r="H25" s="28">
        <v>0</v>
      </c>
      <c r="I25" s="28">
        <v>0</v>
      </c>
    </row>
    <row r="26" spans="1:9" ht="12.75" customHeight="1" x14ac:dyDescent="0.2">
      <c r="A26" s="246" t="s">
        <v>228</v>
      </c>
      <c r="B26" s="246"/>
      <c r="C26" s="246"/>
      <c r="D26" s="246"/>
      <c r="E26" s="246"/>
      <c r="F26" s="246"/>
      <c r="G26" s="18">
        <v>18</v>
      </c>
      <c r="H26" s="28">
        <v>0</v>
      </c>
      <c r="I26" s="28">
        <v>0</v>
      </c>
    </row>
    <row r="27" spans="1:9" ht="12.75" customHeight="1" x14ac:dyDescent="0.2">
      <c r="A27" s="246" t="s">
        <v>229</v>
      </c>
      <c r="B27" s="246"/>
      <c r="C27" s="246"/>
      <c r="D27" s="246"/>
      <c r="E27" s="246"/>
      <c r="F27" s="246"/>
      <c r="G27" s="18">
        <v>19</v>
      </c>
      <c r="H27" s="28">
        <v>0</v>
      </c>
      <c r="I27" s="28">
        <v>0</v>
      </c>
    </row>
    <row r="28" spans="1:9" ht="12.75" customHeight="1" x14ac:dyDescent="0.2">
      <c r="A28" s="246" t="s">
        <v>230</v>
      </c>
      <c r="B28" s="246"/>
      <c r="C28" s="246"/>
      <c r="D28" s="246"/>
      <c r="E28" s="246"/>
      <c r="F28" s="246"/>
      <c r="G28" s="18">
        <v>20</v>
      </c>
      <c r="H28" s="28">
        <v>0</v>
      </c>
      <c r="I28" s="28">
        <v>0</v>
      </c>
    </row>
    <row r="29" spans="1:9" ht="24" customHeight="1" x14ac:dyDescent="0.2">
      <c r="A29" s="252" t="s">
        <v>406</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8">
        <v>0</v>
      </c>
      <c r="I30" s="28">
        <v>0</v>
      </c>
    </row>
    <row r="31" spans="1:9" ht="12.75" customHeight="1" x14ac:dyDescent="0.2">
      <c r="A31" s="246" t="s">
        <v>232</v>
      </c>
      <c r="B31" s="246"/>
      <c r="C31" s="246"/>
      <c r="D31" s="246"/>
      <c r="E31" s="246"/>
      <c r="F31" s="246"/>
      <c r="G31" s="19">
        <v>23</v>
      </c>
      <c r="H31" s="28">
        <v>0</v>
      </c>
      <c r="I31" s="28">
        <v>0</v>
      </c>
    </row>
    <row r="32" spans="1:9" ht="12.75" customHeight="1" x14ac:dyDescent="0.2">
      <c r="A32" s="246" t="s">
        <v>407</v>
      </c>
      <c r="B32" s="246"/>
      <c r="C32" s="246"/>
      <c r="D32" s="246"/>
      <c r="E32" s="246"/>
      <c r="F32" s="246"/>
      <c r="G32" s="19">
        <v>24</v>
      </c>
      <c r="H32" s="28">
        <v>0</v>
      </c>
      <c r="I32" s="28">
        <v>0</v>
      </c>
    </row>
    <row r="33" spans="1:9" ht="12.75" customHeight="1" x14ac:dyDescent="0.2">
      <c r="A33" s="246" t="s">
        <v>233</v>
      </c>
      <c r="B33" s="246"/>
      <c r="C33" s="246"/>
      <c r="D33" s="246"/>
      <c r="E33" s="246"/>
      <c r="F33" s="246"/>
      <c r="G33" s="19">
        <v>25</v>
      </c>
      <c r="H33" s="28">
        <v>0</v>
      </c>
      <c r="I33" s="28">
        <v>0</v>
      </c>
    </row>
    <row r="34" spans="1:9" ht="12.75" customHeight="1" x14ac:dyDescent="0.2">
      <c r="A34" s="246" t="s">
        <v>234</v>
      </c>
      <c r="B34" s="246"/>
      <c r="C34" s="246"/>
      <c r="D34" s="246"/>
      <c r="E34" s="246"/>
      <c r="F34" s="246"/>
      <c r="G34" s="19">
        <v>26</v>
      </c>
      <c r="H34" s="28">
        <v>0</v>
      </c>
      <c r="I34" s="28">
        <v>0</v>
      </c>
    </row>
    <row r="35" spans="1:9" ht="25.9" customHeight="1" x14ac:dyDescent="0.2">
      <c r="A35" s="252" t="s">
        <v>408</v>
      </c>
      <c r="B35" s="252"/>
      <c r="C35" s="252"/>
      <c r="D35" s="252"/>
      <c r="E35" s="252"/>
      <c r="F35" s="252"/>
      <c r="G35" s="105">
        <v>27</v>
      </c>
      <c r="H35" s="109">
        <f>SUM(H30:H34)</f>
        <v>0</v>
      </c>
      <c r="I35" s="109">
        <f>SUM(I30:I34)</f>
        <v>0</v>
      </c>
    </row>
    <row r="36" spans="1:9" ht="28.15" customHeight="1" x14ac:dyDescent="0.2">
      <c r="A36" s="258" t="s">
        <v>409</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8">
        <v>0</v>
      </c>
      <c r="I39" s="28">
        <v>0</v>
      </c>
    </row>
    <row r="40" spans="1:9" ht="12.75" customHeight="1" x14ac:dyDescent="0.2">
      <c r="A40" s="251" t="s">
        <v>237</v>
      </c>
      <c r="B40" s="251"/>
      <c r="C40" s="251"/>
      <c r="D40" s="251"/>
      <c r="E40" s="251"/>
      <c r="F40" s="251"/>
      <c r="G40" s="19">
        <v>31</v>
      </c>
      <c r="H40" s="28">
        <v>0</v>
      </c>
      <c r="I40" s="28">
        <v>0</v>
      </c>
    </row>
    <row r="41" spans="1:9" ht="12.75" customHeight="1" x14ac:dyDescent="0.2">
      <c r="A41" s="251" t="s">
        <v>238</v>
      </c>
      <c r="B41" s="251"/>
      <c r="C41" s="251"/>
      <c r="D41" s="251"/>
      <c r="E41" s="251"/>
      <c r="F41" s="251"/>
      <c r="G41" s="19">
        <v>32</v>
      </c>
      <c r="H41" s="28">
        <v>0</v>
      </c>
      <c r="I41" s="28">
        <v>0</v>
      </c>
    </row>
    <row r="42" spans="1:9" ht="25.9" customHeight="1" x14ac:dyDescent="0.2">
      <c r="A42" s="252" t="s">
        <v>410</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8">
        <v>0</v>
      </c>
      <c r="I43" s="28">
        <v>0</v>
      </c>
    </row>
    <row r="44" spans="1:9" ht="12.75" customHeight="1" x14ac:dyDescent="0.2">
      <c r="A44" s="251" t="s">
        <v>240</v>
      </c>
      <c r="B44" s="251"/>
      <c r="C44" s="251"/>
      <c r="D44" s="251"/>
      <c r="E44" s="251"/>
      <c r="F44" s="251"/>
      <c r="G44" s="19">
        <v>35</v>
      </c>
      <c r="H44" s="28">
        <v>0</v>
      </c>
      <c r="I44" s="28">
        <v>0</v>
      </c>
    </row>
    <row r="45" spans="1:9" ht="12.75" customHeight="1" x14ac:dyDescent="0.2">
      <c r="A45" s="251" t="s">
        <v>241</v>
      </c>
      <c r="B45" s="251"/>
      <c r="C45" s="251"/>
      <c r="D45" s="251"/>
      <c r="E45" s="251"/>
      <c r="F45" s="251"/>
      <c r="G45" s="19">
        <v>36</v>
      </c>
      <c r="H45" s="28">
        <v>0</v>
      </c>
      <c r="I45" s="28">
        <v>0</v>
      </c>
    </row>
    <row r="46" spans="1:9" ht="21" customHeight="1" x14ac:dyDescent="0.2">
      <c r="A46" s="251" t="s">
        <v>242</v>
      </c>
      <c r="B46" s="251"/>
      <c r="C46" s="251"/>
      <c r="D46" s="251"/>
      <c r="E46" s="251"/>
      <c r="F46" s="251"/>
      <c r="G46" s="19">
        <v>37</v>
      </c>
      <c r="H46" s="28">
        <v>0</v>
      </c>
      <c r="I46" s="28">
        <v>0</v>
      </c>
    </row>
    <row r="47" spans="1:9" ht="12.75" customHeight="1" x14ac:dyDescent="0.2">
      <c r="A47" s="251" t="s">
        <v>243</v>
      </c>
      <c r="B47" s="251"/>
      <c r="C47" s="251"/>
      <c r="D47" s="251"/>
      <c r="E47" s="251"/>
      <c r="F47" s="251"/>
      <c r="G47" s="19">
        <v>38</v>
      </c>
      <c r="H47" s="28">
        <v>0</v>
      </c>
      <c r="I47" s="28">
        <v>0</v>
      </c>
    </row>
    <row r="48" spans="1:9" ht="22.9" customHeight="1" x14ac:dyDescent="0.2">
      <c r="A48" s="252" t="s">
        <v>411</v>
      </c>
      <c r="B48" s="252"/>
      <c r="C48" s="252"/>
      <c r="D48" s="252"/>
      <c r="E48" s="252"/>
      <c r="F48" s="252"/>
      <c r="G48" s="105">
        <v>39</v>
      </c>
      <c r="H48" s="109">
        <f>H47+H46+H45+H44+H43</f>
        <v>0</v>
      </c>
      <c r="I48" s="109">
        <f>I47+I46+I45+I44+I43</f>
        <v>0</v>
      </c>
    </row>
    <row r="49" spans="1:9" ht="25.9" customHeight="1" x14ac:dyDescent="0.2">
      <c r="A49" s="253" t="s">
        <v>446</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8">
        <v>0</v>
      </c>
      <c r="I50" s="28">
        <v>0</v>
      </c>
    </row>
    <row r="51" spans="1:9" ht="25.9" customHeight="1" x14ac:dyDescent="0.2">
      <c r="A51" s="253" t="s">
        <v>412</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8">
        <v>0</v>
      </c>
      <c r="I52" s="28">
        <v>0</v>
      </c>
    </row>
    <row r="53" spans="1:9" ht="31.9" customHeight="1" x14ac:dyDescent="0.2">
      <c r="A53" s="250" t="s">
        <v>413</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1" zoomScale="80" zoomScaleNormal="100" zoomScaleSheetLayoutView="80" workbookViewId="0">
      <selection activeCell="P52" sqref="P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44926</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418656000</v>
      </c>
      <c r="I7" s="37">
        <v>0</v>
      </c>
      <c r="J7" s="37">
        <v>896150</v>
      </c>
      <c r="K7" s="37">
        <v>8155689</v>
      </c>
      <c r="L7" s="37">
        <v>8155689</v>
      </c>
      <c r="M7" s="37">
        <v>0</v>
      </c>
      <c r="N7" s="37">
        <v>0</v>
      </c>
      <c r="O7" s="37">
        <v>0</v>
      </c>
      <c r="P7" s="37">
        <v>908620</v>
      </c>
      <c r="Q7" s="37">
        <v>0</v>
      </c>
      <c r="R7" s="37">
        <v>0</v>
      </c>
      <c r="S7" s="37">
        <v>0</v>
      </c>
      <c r="T7" s="37">
        <v>0</v>
      </c>
      <c r="U7" s="37">
        <v>-165524869</v>
      </c>
      <c r="V7" s="37">
        <v>-108969793</v>
      </c>
      <c r="W7" s="38">
        <f>H7+I7+J7+K7-L7+M7+N7+O7+P7+Q7+R7+U7+V7+S7+T7</f>
        <v>145966108</v>
      </c>
      <c r="X7" s="37">
        <v>0</v>
      </c>
      <c r="Y7" s="38">
        <f>W7+X7</f>
        <v>145966108</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418656000</v>
      </c>
      <c r="I10" s="38">
        <f t="shared" ref="I10:Y10" si="2">I7+I8+I9</f>
        <v>0</v>
      </c>
      <c r="J10" s="38">
        <f t="shared" si="2"/>
        <v>896150</v>
      </c>
      <c r="K10" s="38">
        <f>K7+K8+K9</f>
        <v>8155689</v>
      </c>
      <c r="L10" s="38">
        <f t="shared" si="2"/>
        <v>8155689</v>
      </c>
      <c r="M10" s="38">
        <f t="shared" si="2"/>
        <v>0</v>
      </c>
      <c r="N10" s="38">
        <f t="shared" si="2"/>
        <v>0</v>
      </c>
      <c r="O10" s="38">
        <f t="shared" si="2"/>
        <v>0</v>
      </c>
      <c r="P10" s="38">
        <f t="shared" si="2"/>
        <v>908620</v>
      </c>
      <c r="Q10" s="38">
        <f t="shared" si="2"/>
        <v>0</v>
      </c>
      <c r="R10" s="38">
        <f t="shared" si="2"/>
        <v>0</v>
      </c>
      <c r="S10" s="38">
        <f t="shared" si="2"/>
        <v>0</v>
      </c>
      <c r="T10" s="38">
        <f t="shared" si="2"/>
        <v>0</v>
      </c>
      <c r="U10" s="38">
        <f t="shared" si="2"/>
        <v>-165524869</v>
      </c>
      <c r="V10" s="38">
        <f t="shared" si="2"/>
        <v>-108969793</v>
      </c>
      <c r="W10" s="38">
        <f t="shared" si="2"/>
        <v>145966108</v>
      </c>
      <c r="X10" s="38">
        <f t="shared" si="2"/>
        <v>0</v>
      </c>
      <c r="Y10" s="38">
        <f t="shared" si="2"/>
        <v>145966108</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878393078</v>
      </c>
      <c r="W11" s="38">
        <f t="shared" ref="W11:W29" si="3">H11+I11+J11+K11-L11+M11+N11+O11+P11+Q11+R11+U11+V11+S11+T11</f>
        <v>878393078</v>
      </c>
      <c r="X11" s="37">
        <v>0</v>
      </c>
      <c r="Y11" s="38">
        <f t="shared" ref="Y11:Y29" si="4">W11+X11</f>
        <v>878393078</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9" t="s">
        <v>420</v>
      </c>
      <c r="B14" s="269"/>
      <c r="C14" s="269"/>
      <c r="D14" s="269"/>
      <c r="E14" s="269"/>
      <c r="F14" s="269"/>
      <c r="G14" s="6">
        <v>8</v>
      </c>
      <c r="H14" s="39">
        <v>0</v>
      </c>
      <c r="I14" s="39">
        <v>0</v>
      </c>
      <c r="J14" s="39">
        <v>0</v>
      </c>
      <c r="K14" s="39">
        <v>0</v>
      </c>
      <c r="L14" s="39">
        <v>0</v>
      </c>
      <c r="M14" s="39">
        <v>0</v>
      </c>
      <c r="N14" s="39">
        <v>0</v>
      </c>
      <c r="O14" s="39">
        <v>0</v>
      </c>
      <c r="P14" s="37">
        <v>2912590</v>
      </c>
      <c r="Q14" s="39">
        <v>0</v>
      </c>
      <c r="R14" s="39">
        <v>0</v>
      </c>
      <c r="S14" s="37">
        <v>0</v>
      </c>
      <c r="T14" s="37">
        <v>0</v>
      </c>
      <c r="U14" s="37">
        <v>0</v>
      </c>
      <c r="V14" s="37">
        <v>0</v>
      </c>
      <c r="W14" s="38">
        <f t="shared" si="3"/>
        <v>2912590</v>
      </c>
      <c r="X14" s="37">
        <v>0</v>
      </c>
      <c r="Y14" s="38">
        <f t="shared" si="4"/>
        <v>2912590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9" t="s">
        <v>421</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9" t="s">
        <v>422</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423</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9" t="s">
        <v>424</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9" t="s">
        <v>432</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425</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69" t="s">
        <v>426</v>
      </c>
      <c r="B28" s="269"/>
      <c r="C28" s="269"/>
      <c r="D28" s="269"/>
      <c r="E28" s="269"/>
      <c r="F28" s="269"/>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69" t="s">
        <v>427</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-108969793</v>
      </c>
      <c r="V29" s="37">
        <v>108969793</v>
      </c>
      <c r="W29" s="38">
        <f t="shared" si="3"/>
        <v>0</v>
      </c>
      <c r="X29" s="37">
        <v>0</v>
      </c>
      <c r="Y29" s="38">
        <f t="shared" si="4"/>
        <v>0</v>
      </c>
    </row>
    <row r="30" spans="1:25" ht="21.75" customHeight="1" x14ac:dyDescent="0.2">
      <c r="A30" s="270" t="s">
        <v>428</v>
      </c>
      <c r="B30" s="270"/>
      <c r="C30" s="270"/>
      <c r="D30" s="270"/>
      <c r="E30" s="270"/>
      <c r="F30" s="270"/>
      <c r="G30" s="8">
        <v>24</v>
      </c>
      <c r="H30" s="40">
        <f>SUM(H10:H29)</f>
        <v>418656000</v>
      </c>
      <c r="I30" s="40">
        <f t="shared" ref="I30:Y30" si="5">SUM(I10:I29)</f>
        <v>0</v>
      </c>
      <c r="J30" s="40">
        <f t="shared" si="5"/>
        <v>896150</v>
      </c>
      <c r="K30" s="40">
        <f t="shared" si="5"/>
        <v>8155689</v>
      </c>
      <c r="L30" s="40">
        <f t="shared" si="5"/>
        <v>8155689</v>
      </c>
      <c r="M30" s="40">
        <f t="shared" si="5"/>
        <v>0</v>
      </c>
      <c r="N30" s="40">
        <f t="shared" si="5"/>
        <v>0</v>
      </c>
      <c r="O30" s="40">
        <f t="shared" si="5"/>
        <v>0</v>
      </c>
      <c r="P30" s="40">
        <f t="shared" si="5"/>
        <v>3821210</v>
      </c>
      <c r="Q30" s="40">
        <f t="shared" si="5"/>
        <v>0</v>
      </c>
      <c r="R30" s="40">
        <f t="shared" si="5"/>
        <v>0</v>
      </c>
      <c r="S30" s="40">
        <f t="shared" si="5"/>
        <v>0</v>
      </c>
      <c r="T30" s="40">
        <f t="shared" si="5"/>
        <v>0</v>
      </c>
      <c r="U30" s="40">
        <f t="shared" si="5"/>
        <v>-274494662</v>
      </c>
      <c r="V30" s="40">
        <f t="shared" si="5"/>
        <v>878393078</v>
      </c>
      <c r="W30" s="40">
        <f t="shared" si="5"/>
        <v>1027271776</v>
      </c>
      <c r="X30" s="40">
        <f t="shared" si="5"/>
        <v>0</v>
      </c>
      <c r="Y30" s="40">
        <f t="shared" si="5"/>
        <v>1027271776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2912590</v>
      </c>
      <c r="Q32" s="38">
        <f t="shared" si="6"/>
        <v>0</v>
      </c>
      <c r="R32" s="38">
        <f t="shared" si="6"/>
        <v>0</v>
      </c>
      <c r="S32" s="38">
        <f t="shared" ref="S32:T32" si="7">SUM(S12:S20)</f>
        <v>0</v>
      </c>
      <c r="T32" s="38">
        <f t="shared" si="7"/>
        <v>0</v>
      </c>
      <c r="U32" s="38">
        <f t="shared" si="6"/>
        <v>0</v>
      </c>
      <c r="V32" s="38">
        <f t="shared" si="6"/>
        <v>0</v>
      </c>
      <c r="W32" s="38">
        <f t="shared" si="6"/>
        <v>2912590</v>
      </c>
      <c r="X32" s="38">
        <f t="shared" si="6"/>
        <v>0</v>
      </c>
      <c r="Y32" s="38">
        <f t="shared" si="6"/>
        <v>2912590</v>
      </c>
    </row>
    <row r="33" spans="1:25" ht="31.5" customHeight="1" x14ac:dyDescent="0.2">
      <c r="A33" s="267" t="s">
        <v>429</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2912590</v>
      </c>
      <c r="Q33" s="38">
        <f t="shared" si="8"/>
        <v>0</v>
      </c>
      <c r="R33" s="38">
        <f t="shared" si="8"/>
        <v>0</v>
      </c>
      <c r="S33" s="38">
        <f t="shared" ref="S33:T33" si="9">S11+S32</f>
        <v>0</v>
      </c>
      <c r="T33" s="38">
        <f t="shared" si="9"/>
        <v>0</v>
      </c>
      <c r="U33" s="38">
        <f t="shared" si="8"/>
        <v>0</v>
      </c>
      <c r="V33" s="38">
        <f t="shared" si="8"/>
        <v>878393078</v>
      </c>
      <c r="W33" s="38">
        <f t="shared" si="8"/>
        <v>881305668</v>
      </c>
      <c r="X33" s="38">
        <f t="shared" si="8"/>
        <v>0</v>
      </c>
      <c r="Y33" s="38">
        <f t="shared" si="8"/>
        <v>881305668</v>
      </c>
    </row>
    <row r="34" spans="1:25" ht="30.75" customHeight="1" x14ac:dyDescent="0.2">
      <c r="A34" s="268" t="s">
        <v>430</v>
      </c>
      <c r="B34" s="268"/>
      <c r="C34" s="268"/>
      <c r="D34" s="268"/>
      <c r="E34" s="268"/>
      <c r="F34" s="268"/>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-108969793</v>
      </c>
      <c r="V34" s="40">
        <f t="shared" si="10"/>
        <v>108969793</v>
      </c>
      <c r="W34" s="40">
        <f t="shared" si="10"/>
        <v>0</v>
      </c>
      <c r="X34" s="40">
        <f t="shared" si="10"/>
        <v>0</v>
      </c>
      <c r="Y34" s="40">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418656000</v>
      </c>
      <c r="I36" s="37">
        <v>0</v>
      </c>
      <c r="J36" s="37">
        <v>896150</v>
      </c>
      <c r="K36" s="37">
        <v>8155689</v>
      </c>
      <c r="L36" s="37">
        <v>8155689</v>
      </c>
      <c r="M36" s="37">
        <v>0</v>
      </c>
      <c r="N36" s="37">
        <v>0</v>
      </c>
      <c r="O36" s="37">
        <v>0</v>
      </c>
      <c r="P36" s="37">
        <v>3821210</v>
      </c>
      <c r="Q36" s="37">
        <v>0</v>
      </c>
      <c r="R36" s="37">
        <v>0</v>
      </c>
      <c r="S36" s="37">
        <v>0</v>
      </c>
      <c r="T36" s="37">
        <v>0</v>
      </c>
      <c r="U36" s="37">
        <v>-274494662</v>
      </c>
      <c r="V36" s="37">
        <v>878393078</v>
      </c>
      <c r="W36" s="41">
        <f>H36+I36+J36+K36-L36+M36+N36+O36+P36+Q36+R36+U36+V36+S36+T36</f>
        <v>1027271776</v>
      </c>
      <c r="X36" s="37">
        <v>0</v>
      </c>
      <c r="Y36" s="41">
        <f t="shared" ref="Y36:Y38" si="12">W36+X36</f>
        <v>1027271776</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431</v>
      </c>
      <c r="B39" s="275"/>
      <c r="C39" s="275"/>
      <c r="D39" s="275"/>
      <c r="E39" s="275"/>
      <c r="F39" s="275"/>
      <c r="G39" s="7">
        <v>31</v>
      </c>
      <c r="H39" s="38">
        <f>H36+H37+H38</f>
        <v>418656000</v>
      </c>
      <c r="I39" s="38">
        <f t="shared" ref="I39:Y39" si="14">I36+I37+I38</f>
        <v>0</v>
      </c>
      <c r="J39" s="38">
        <f t="shared" si="14"/>
        <v>896150</v>
      </c>
      <c r="K39" s="38">
        <f t="shared" si="14"/>
        <v>8155689</v>
      </c>
      <c r="L39" s="38">
        <f t="shared" si="14"/>
        <v>8155689</v>
      </c>
      <c r="M39" s="38">
        <f t="shared" si="14"/>
        <v>0</v>
      </c>
      <c r="N39" s="38">
        <f t="shared" si="14"/>
        <v>0</v>
      </c>
      <c r="O39" s="38">
        <f t="shared" si="14"/>
        <v>0</v>
      </c>
      <c r="P39" s="38">
        <f t="shared" si="14"/>
        <v>3821210</v>
      </c>
      <c r="Q39" s="38">
        <f t="shared" si="14"/>
        <v>0</v>
      </c>
      <c r="R39" s="38">
        <f t="shared" si="14"/>
        <v>0</v>
      </c>
      <c r="S39" s="38">
        <f t="shared" si="14"/>
        <v>0</v>
      </c>
      <c r="T39" s="38">
        <f t="shared" si="14"/>
        <v>0</v>
      </c>
      <c r="U39" s="38">
        <f t="shared" si="14"/>
        <v>-274494662</v>
      </c>
      <c r="V39" s="38">
        <f t="shared" si="14"/>
        <v>878393078</v>
      </c>
      <c r="W39" s="38">
        <f t="shared" si="14"/>
        <v>1027271776</v>
      </c>
      <c r="X39" s="38">
        <f t="shared" si="14"/>
        <v>0</v>
      </c>
      <c r="Y39" s="38">
        <f t="shared" si="14"/>
        <v>1027271776</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3490125</v>
      </c>
      <c r="W40" s="41">
        <f t="shared" ref="W40:W58" si="15">H40+I40+J40+K40-L40+M40+N40+O40+P40+Q40+R40+U40+V40+S40+T40</f>
        <v>3490125</v>
      </c>
      <c r="X40" s="37">
        <v>0</v>
      </c>
      <c r="Y40" s="41">
        <f t="shared" ref="Y40:Y58" si="16">W40+X40</f>
        <v>3490125</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420</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2680100</v>
      </c>
      <c r="L48" s="37">
        <v>-4405310</v>
      </c>
      <c r="M48" s="37">
        <v>0</v>
      </c>
      <c r="N48" s="37">
        <v>0</v>
      </c>
      <c r="O48" s="37">
        <v>0</v>
      </c>
      <c r="P48" s="37">
        <v>0</v>
      </c>
      <c r="Q48" s="37">
        <v>0</v>
      </c>
      <c r="R48" s="37">
        <v>0</v>
      </c>
      <c r="S48" s="37">
        <v>0</v>
      </c>
      <c r="T48" s="37">
        <v>0</v>
      </c>
      <c r="U48" s="37">
        <v>6130520</v>
      </c>
      <c r="V48" s="37">
        <v>0</v>
      </c>
      <c r="W48" s="41">
        <f t="shared" si="15"/>
        <v>13215930</v>
      </c>
      <c r="X48" s="37">
        <v>0</v>
      </c>
      <c r="Y48" s="41">
        <f t="shared" si="16"/>
        <v>13215930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421</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422</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423</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-3542705</v>
      </c>
      <c r="L53" s="37">
        <v>3542705</v>
      </c>
      <c r="M53" s="37">
        <v>0</v>
      </c>
      <c r="N53" s="37">
        <v>0</v>
      </c>
      <c r="O53" s="37">
        <v>0</v>
      </c>
      <c r="P53" s="37">
        <v>0</v>
      </c>
      <c r="Q53" s="37">
        <v>0</v>
      </c>
      <c r="R53" s="37">
        <v>0</v>
      </c>
      <c r="S53" s="37">
        <v>0</v>
      </c>
      <c r="T53" s="37">
        <v>0</v>
      </c>
      <c r="U53" s="37">
        <v>-3542705</v>
      </c>
      <c r="V53" s="37">
        <v>0</v>
      </c>
      <c r="W53" s="41">
        <f t="shared" si="15"/>
        <v>-10628115</v>
      </c>
      <c r="X53" s="37">
        <v>0</v>
      </c>
      <c r="Y53" s="41">
        <f t="shared" si="16"/>
        <v>-10628115</v>
      </c>
    </row>
    <row r="54" spans="1:25" ht="12.75" customHeight="1" x14ac:dyDescent="0.2">
      <c r="A54" s="269" t="s">
        <v>424</v>
      </c>
      <c r="B54" s="269"/>
      <c r="C54" s="269"/>
      <c r="D54" s="269"/>
      <c r="E54" s="269"/>
      <c r="F54" s="26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69" t="s">
        <v>432</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-27620200</v>
      </c>
      <c r="V55" s="37">
        <v>0</v>
      </c>
      <c r="W55" s="41">
        <f t="shared" si="15"/>
        <v>-27620200</v>
      </c>
      <c r="X55" s="37">
        <v>0</v>
      </c>
      <c r="Y55" s="41">
        <f t="shared" si="16"/>
        <v>-27620200</v>
      </c>
    </row>
    <row r="56" spans="1:25" ht="12.75" customHeight="1" x14ac:dyDescent="0.2">
      <c r="A56" s="269" t="s">
        <v>425</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69" t="s">
        <v>433</v>
      </c>
      <c r="B57" s="269"/>
      <c r="C57" s="269"/>
      <c r="D57" s="269"/>
      <c r="E57" s="269"/>
      <c r="F57" s="269"/>
      <c r="G57" s="6">
        <v>49</v>
      </c>
      <c r="H57" s="37">
        <v>0</v>
      </c>
      <c r="I57" s="37">
        <v>0</v>
      </c>
      <c r="J57" s="37">
        <v>20036650</v>
      </c>
      <c r="K57" s="37">
        <v>0</v>
      </c>
      <c r="L57" s="37">
        <v>0</v>
      </c>
      <c r="M57" s="37">
        <v>0</v>
      </c>
      <c r="N57" s="37">
        <v>0</v>
      </c>
      <c r="O57" s="37">
        <v>0</v>
      </c>
      <c r="P57" s="37">
        <v>0</v>
      </c>
      <c r="Q57" s="37">
        <v>0</v>
      </c>
      <c r="R57" s="37">
        <v>0</v>
      </c>
      <c r="S57" s="37">
        <v>0</v>
      </c>
      <c r="T57" s="37">
        <v>0</v>
      </c>
      <c r="U57" s="37">
        <v>855352619</v>
      </c>
      <c r="V57" s="37">
        <v>-878393078</v>
      </c>
      <c r="W57" s="41">
        <f t="shared" si="15"/>
        <v>-3003809</v>
      </c>
      <c r="X57" s="37">
        <v>0</v>
      </c>
      <c r="Y57" s="41">
        <f t="shared" si="16"/>
        <v>-3003809</v>
      </c>
    </row>
    <row r="58" spans="1:25" ht="12.75" customHeight="1" x14ac:dyDescent="0.2">
      <c r="A58" s="269" t="s">
        <v>427</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0" t="s">
        <v>434</v>
      </c>
      <c r="B59" s="270"/>
      <c r="C59" s="270"/>
      <c r="D59" s="270"/>
      <c r="E59" s="270"/>
      <c r="F59" s="270"/>
      <c r="G59" s="8">
        <v>51</v>
      </c>
      <c r="H59" s="40">
        <f>SUM(H39:H58)</f>
        <v>418656000</v>
      </c>
      <c r="I59" s="40">
        <f t="shared" ref="I59:Y59" si="17">SUM(I39:I58)</f>
        <v>0</v>
      </c>
      <c r="J59" s="40">
        <f t="shared" si="17"/>
        <v>20932800</v>
      </c>
      <c r="K59" s="40">
        <f t="shared" si="17"/>
        <v>7293084</v>
      </c>
      <c r="L59" s="40">
        <f t="shared" si="17"/>
        <v>7293084</v>
      </c>
      <c r="M59" s="40">
        <f t="shared" si="17"/>
        <v>0</v>
      </c>
      <c r="N59" s="40">
        <f t="shared" si="17"/>
        <v>0</v>
      </c>
      <c r="O59" s="40">
        <f t="shared" si="17"/>
        <v>0</v>
      </c>
      <c r="P59" s="40">
        <f t="shared" si="17"/>
        <v>3821210</v>
      </c>
      <c r="Q59" s="40">
        <f t="shared" si="17"/>
        <v>0</v>
      </c>
      <c r="R59" s="40">
        <f t="shared" si="17"/>
        <v>0</v>
      </c>
      <c r="S59" s="40">
        <f t="shared" si="17"/>
        <v>0</v>
      </c>
      <c r="T59" s="40">
        <f t="shared" si="17"/>
        <v>0</v>
      </c>
      <c r="U59" s="40">
        <f t="shared" si="17"/>
        <v>555825572</v>
      </c>
      <c r="V59" s="40">
        <f t="shared" si="17"/>
        <v>3490125</v>
      </c>
      <c r="W59" s="40">
        <f t="shared" si="17"/>
        <v>1002725707</v>
      </c>
      <c r="X59" s="40">
        <f t="shared" si="17"/>
        <v>0</v>
      </c>
      <c r="Y59" s="40">
        <f t="shared" si="17"/>
        <v>1002725707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1">
        <f>SUM(H41:H49)</f>
        <v>0</v>
      </c>
      <c r="I61" s="41">
        <f t="shared" ref="I61:Y61" si="18">SUM(I41:I49)</f>
        <v>0</v>
      </c>
      <c r="J61" s="41">
        <f t="shared" si="18"/>
        <v>0</v>
      </c>
      <c r="K61" s="41">
        <f t="shared" si="18"/>
        <v>2680100</v>
      </c>
      <c r="L61" s="41">
        <f t="shared" si="18"/>
        <v>-4405310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6130520</v>
      </c>
      <c r="V61" s="41">
        <f t="shared" si="18"/>
        <v>0</v>
      </c>
      <c r="W61" s="41">
        <f t="shared" si="18"/>
        <v>13215930</v>
      </c>
      <c r="X61" s="41">
        <f t="shared" si="18"/>
        <v>0</v>
      </c>
      <c r="Y61" s="41">
        <f t="shared" si="18"/>
        <v>13215930</v>
      </c>
    </row>
    <row r="62" spans="1:25" ht="27.75" customHeight="1" x14ac:dyDescent="0.2">
      <c r="A62" s="267" t="s">
        <v>436</v>
      </c>
      <c r="B62" s="267"/>
      <c r="C62" s="267"/>
      <c r="D62" s="267"/>
      <c r="E62" s="267"/>
      <c r="F62" s="267"/>
      <c r="G62" s="7">
        <v>53</v>
      </c>
      <c r="H62" s="41">
        <f>H40+H61</f>
        <v>0</v>
      </c>
      <c r="I62" s="41">
        <f t="shared" ref="I62:Y62" si="20">I40+I61</f>
        <v>0</v>
      </c>
      <c r="J62" s="41">
        <f t="shared" si="20"/>
        <v>0</v>
      </c>
      <c r="K62" s="41">
        <f t="shared" si="20"/>
        <v>2680100</v>
      </c>
      <c r="L62" s="41">
        <f t="shared" si="20"/>
        <v>-4405310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6130520</v>
      </c>
      <c r="V62" s="41">
        <f t="shared" si="20"/>
        <v>3490125</v>
      </c>
      <c r="W62" s="41">
        <f t="shared" si="20"/>
        <v>16706055</v>
      </c>
      <c r="X62" s="41">
        <f t="shared" si="20"/>
        <v>0</v>
      </c>
      <c r="Y62" s="41">
        <f t="shared" si="20"/>
        <v>16706055</v>
      </c>
    </row>
    <row r="63" spans="1:25" ht="29.25" customHeight="1" x14ac:dyDescent="0.2">
      <c r="A63" s="268" t="s">
        <v>437</v>
      </c>
      <c r="B63" s="268"/>
      <c r="C63" s="268"/>
      <c r="D63" s="268"/>
      <c r="E63" s="268"/>
      <c r="F63" s="268"/>
      <c r="G63" s="8">
        <v>54</v>
      </c>
      <c r="H63" s="42">
        <f>SUM(H50:H58)</f>
        <v>0</v>
      </c>
      <c r="I63" s="42">
        <f t="shared" ref="I63:Y63" si="22">SUM(I50:I58)</f>
        <v>0</v>
      </c>
      <c r="J63" s="42">
        <f t="shared" si="22"/>
        <v>20036650</v>
      </c>
      <c r="K63" s="42">
        <f t="shared" si="22"/>
        <v>-3542705</v>
      </c>
      <c r="L63" s="42">
        <f t="shared" si="22"/>
        <v>3542705</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824189714</v>
      </c>
      <c r="V63" s="42">
        <f t="shared" si="22"/>
        <v>-878393078</v>
      </c>
      <c r="W63" s="42">
        <f t="shared" si="22"/>
        <v>-41252124</v>
      </c>
      <c r="X63" s="42">
        <f t="shared" si="22"/>
        <v>0</v>
      </c>
      <c r="Y63" s="42">
        <f t="shared" si="22"/>
        <v>-41252124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E42" sqref="E42"/>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NT_I</vt:lpstr>
      <vt:lpstr>RDG</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2022-04-28T13:46:08Z</cp:lastPrinted>
  <dcterms:created xsi:type="dcterms:W3CDTF">2008-10-17T11:51:54Z</dcterms:created>
  <dcterms:modified xsi:type="dcterms:W3CDTF">2023-02-28T15:18:07Z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