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atlanthr-my.sharepoint.com/personal/vjerkovic_atlant_hr1/Documents/Desktop/Q32024 izvještaji/new/"/>
    </mc:Choice>
  </mc:AlternateContent>
  <xr:revisionPtr revIDLastSave="123" documentId="8_{32E17239-1FB6-45BA-855E-66EEEFAF757A}" xr6:coauthVersionLast="47" xr6:coauthVersionMax="47" xr10:uidLastSave="{F18B1F51-A4DF-4E9B-B81F-D07E7384C0BB}"/>
  <bookViews>
    <workbookView xWindow="2868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<sst xmlns="http://schemas.openxmlformats.org/spreadsheetml/2006/main" count="546" uniqueCount="475">
  <si>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</si>
  <si>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</si>
  <si>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</si>
  <si>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</si>
  <si>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</si>
  <si>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</si>
  <si>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</si>
  <si>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</si>
  <si>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</si>
  <si>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</si>
  <si>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</si>
  <si>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</si>
  <si>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</si>
  <si>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</si>
  <si>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</si>
  <si>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</si>
  <si>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</si>
  <si>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</si>
  <si>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</si>
  <si>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</si>
  <si>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</si>
  <si>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</si>
  <si>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</si>
  <si>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</si>
  <si>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</si>
  <si>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</si>
  <si>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</si>
  <si>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</si>
  <si>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</si>
  <si>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</si>
  <si>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</si>
  <si>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</si>
  <si>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</si>
  <si>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</si>
  <si>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</si>
  <si>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</si>
  <si>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</si>
  <si>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</si>
  <si>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</si>
  <si>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</si>
  <si>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</si>
  <si>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</si>
  <si>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</si>
  <si>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</si>
  <si>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</si>
  <si>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</si>
  <si>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</si>
  <si>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</si>
  <si>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</si>
  <si>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</si>
  <si>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</si>
  <si>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</si>
  <si>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</si>
  <si>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</si>
  <si>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</si>
  <si>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</si>
  <si>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</si>
  <si>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</si>
  <si>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</si>
  <si>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</si>
  <si>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</si>
  <si>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</si>
  <si>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</si>
  <si>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</si>
  <si>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</si>
  <si>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</si>
  <si>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</si>
  <si>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</si>
  <si>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</si>
  <si>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</si>
  <si>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</si>
  <si>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</si>
  <si>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</si>
  <si>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</si>
  <si>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</si>
  <si>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</si>
  <si>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</si>
  <si>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</si>
  <si>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</si>
  <si>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</si>
  <si>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</si>
  <si>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</si>
  <si>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</si>
  <si>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</si>
  <si>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</si>
  <si>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</si>
  <si>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</si>
  <si>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</si>
  <si>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</si>
  <si>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</si>
  <si>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</si>
  <si>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</si>
  <si>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</si>
  <si>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</si>
  <si>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</si>
  <si>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</si>
  <si>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</si>
  <si>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</si>
  <si>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</si>
  <si>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</si>
  <si>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</si>
  <si>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</si>
  <si>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</si>
  <si>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</si>
  <si>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</si>
  <si>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</si>
  <si>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</si>
  <si>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</si>
  <si>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</si>
  <si>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</si>
  <si>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</si>
  <si>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</si>
  <si>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</si>
  <si>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</si>
  <si>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</si>
  <si>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</si>
  <si>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</si>
  <si>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</si>
  <si>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</si>
  <si>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</si>
  <si>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</si>
  <si>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</si>
  <si>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</si>
  <si>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</si>
  <si>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</si>
  <si>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</si>
  <si>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</si>
  <si>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</si>
  <si>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</si>
  <si>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</si>
  <si>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</si>
  <si>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</si>
  <si>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</si>
  <si>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</si>
  <si>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</si>
  <si>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</si>
  <si>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</si>
  <si>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</si>
  <si>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</si>
  <si>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</si>
  <si>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</si>
  <si>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</si>
  <si>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</si>
  <si>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</si>
  <si>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</si>
  <si>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</si>
  <si>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</si>
  <si>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</si>
  <si>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</si>
  <si>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</si>
  <si>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</si>
  <si>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</si>
  <si>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</si>
  <si>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</si>
  <si>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</si>
  <si>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</si>
  <si>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</si>
  <si>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</si>
  <si>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</si>
  <si>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</si>
  <si>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</si>
  <si>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</si>
  <si>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</si>
  <si>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</si>
  <si>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</si>
  <si>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</si>
  <si>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</si>
  <si>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</si>
  <si>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</si>
  <si>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</si>
  <si>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</si>
  <si>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</si>
  <si>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</si>
  <si>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</si>
  <si>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</si>
  <si>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</si>
  <si>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</si>
  <si>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</si>
  <si>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</si>
  <si>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</si>
  <si>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</si>
  <si>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</si>
  <si>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</si>
  <si>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</si>
  <si>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</si>
  <si>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</si>
  <si>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</si>
  <si>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</si>
  <si>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</si>
  <si>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</si>
  <si>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</si>
  <si>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</si>
  <si>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</si>
  <si>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</si>
  <si>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</si>
  <si>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</si>
  <si>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</si>
  <si>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</si>
  <si>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</si>
  <si>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</si>
  <si>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</si>
  <si>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</si>
  <si>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</si>
  <si>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</si>
  <si>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</si>
  <si>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</si>
  <si>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</si>
  <si>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</si>
  <si>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</si>
  <si>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</si>
  <si>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</si>
  <si>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</si>
  <si>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</si>
  <si>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</si>
  <si>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</si>
  <si>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</si>
  <si>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</si>
  <si>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</si>
  <si>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</si>
  <si>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</si>
  <si>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</si>
  <si>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</si>
  <si>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</si>
  <si>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</si>
  <si>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</si>
  <si>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</si>
  <si>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</si>
  <si>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</si>
  <si>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</si>
  <si>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</si>
  <si>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</si>
  <si>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</si>
  <si>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</si>
  <si>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</si>
  <si>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</si>
  <si>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</si>
  <si>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</si>
  <si>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</si>
  <si>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</si>
  <si>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</si>
  <si>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</si>
  <si>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</si>
  <si>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</si>
  <si>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</si>
  <si>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</si>
  <si>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</si>
  <si>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</si>
  <si>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</si>
  <si>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</si>
  <si>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</si>
  <si>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</si>
  <si>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</si>
  <si>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</si>
  <si>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</si>
  <si>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</si>
  <si>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</si>
  <si>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</si>
  <si>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</si>
  <si>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</si>
  <si>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</si>
  <si>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</si>
  <si>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</si>
  <si>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</si>
  <si>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</si>
  <si>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</si>
  <si>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</si>
  <si>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</si>
  <si>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</si>
  <si>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</si>
  <si>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</si>
  <si>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</si>
  <si>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</si>
  <si>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</si>
  <si>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</si>
  <si>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</si>
  <si>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</si>
  <si>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</si>
  <si>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</si>
  <si>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</si>
  <si>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</si>
  <si>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</si>
  <si>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</si>
  <si>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</si>
  <si>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</si>
  <si>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</si>
  <si>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</si>
  <si>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</si>
  <si>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</si>
  <si>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</si>
  <si>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</si>
  <si>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</si>
  <si>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</si>
  <si>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</si>
  <si>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</si>
  <si>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</si>
  <si>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</si>
  <si>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</si>
  <si>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</si>
  <si>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</si>
  <si>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</si>
  <si>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</si>
  <si>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</si>
  <si>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</si>
  <si>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</si>
  <si>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</si>
  <si>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</si>
  <si>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</si>
  <si>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</si>
  <si>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</si>
  <si>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</si>
  <si>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</si>
  <si>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</si>
  <si>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</si>
  <si>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</si>
  <si>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</si>
  <si>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</si>
  <si>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</si>
  <si>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</si>
  <si>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</si>
  <si>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</si>
  <si>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</si>
  <si>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</si>
  <si>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</si>
  <si>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</si>
  <si>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</si>
  <si>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</si>
  <si>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</si>
  <si>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</si>
  <si>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</si>
  <si>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</si>
  <si>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</si>
  <si>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</si>
  <si>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</si>
  <si>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</si>
  <si>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</si>
  <si>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</si>
  <si>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</si>
  <si>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</si>
  <si>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</si>
  <si>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</si>
  <si>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</si>
  <si>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</si>
  <si>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</si>
  <si>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</si>
  <si>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</si>
  <si>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</si>
  <si>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</si>
  <si>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</si>
  <si>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</si>
  <si>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</si>
  <si>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</si>
  <si>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</si>
  <si>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</si>
  <si>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</si>
  <si>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</si>
  <si>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</si>
  <si>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</si>
  <si>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</si>
  <si>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</si>
  <si>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</si>
  <si>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</si>
  <si>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</si>
  <si>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</si>
  <si>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</si>
  <si>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</si>
  <si>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</si>
  <si>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</si>
  <si>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</si>
  <si>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</si>
  <si>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</si>
  <si>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</si>
  <si>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</si>
  <si>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</si>
  <si>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</si>
  <si>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</si>
  <si>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</si>
  <si>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</si>
  <si>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</si>
  <si>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</si>
  <si>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</si>
  <si>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</si>
  <si>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</si>
  <si>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</si>
  <si>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</si>
  <si>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</si>
  <si>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</si>
  <si>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</si>
  <si>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</si>
  <si>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</si>
  <si>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</si>
  <si>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</si>
  <si>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</si>
  <si>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</si>
  <si>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</si>
  <si>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</si>
  <si>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</si>
  <si>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</si>
  <si>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</si>
  <si>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</si>
  <si>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</si>
  <si>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</si>
  <si>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</si>
  <si>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</si>
  <si>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</si>
  <si>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</si>
  <si>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</si>
  <si>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</si>
  <si>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</si>
  <si>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</si>
  <si>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</si>
  <si>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</si>
  <si>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</si>
  <si>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</si>
  <si>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</si>
  <si>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</si>
  <si>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</si>
  <si>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</si>
  <si>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</si>
  <si>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</si>
  <si>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</si>
  <si>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</si>
  <si>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</si>
  <si>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</si>
  <si>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</si>
  <si>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</si>
  <si>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</si>
  <si>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</si>
  <si>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</si>
  <si>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</si>
  <si>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</si>
  <si>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</si>
  <si>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</si>
  <si>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</si>
  <si>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</si>
  <si>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</si>
  <si>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</si>
  <si>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</si>
  <si>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</si>
  <si>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</si>
  <si>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</si>
  <si>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</si>
  <si>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</si>
  <si>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</si>
  <si>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</si>
  <si>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</si>
  <si>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</si>
  <si>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</si>
  <si>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03302466</t>
  </si>
  <si>
    <t>HR</t>
  </si>
  <si>
    <t>060003058</t>
  </si>
  <si>
    <t xml:space="preserve">61063868086 </t>
  </si>
  <si>
    <t>1187</t>
  </si>
  <si>
    <t>74780000L0GQ5QG49R37</t>
  </si>
  <si>
    <t>GRUPA ATLANTSKA PLOVIDBA d.d.</t>
  </si>
  <si>
    <t>DUBROVNIK</t>
  </si>
  <si>
    <t>DR. ANTE STARČEVIĆA 24</t>
  </si>
  <si>
    <t>atlant@atlant.hr</t>
  </si>
  <si>
    <t>www.atlant.hr</t>
  </si>
  <si>
    <t>ATLANTIC CONBULK MARITIME CORP.</t>
  </si>
  <si>
    <t>ATLANT TRAMP CO.</t>
  </si>
  <si>
    <t>ATLANT PANAMAX CO.</t>
  </si>
  <si>
    <t>ATLANT HANDYMAX CO.</t>
  </si>
  <si>
    <t>ATLANT ICE PANAMAX CO.</t>
  </si>
  <si>
    <t>ATLANT SUPRAMAX CO.</t>
  </si>
  <si>
    <t>MONROVIA</t>
  </si>
  <si>
    <t>MARSHALL ISLANDS</t>
  </si>
  <si>
    <t>VICENCO JERKOVIĆ</t>
  </si>
  <si>
    <t>020/358-230</t>
  </si>
  <si>
    <t>vicenco.jerkovic@atlant.hr</t>
  </si>
  <si>
    <t>Obveznik: GRUPA ATLANTSKA PLOVIDBA D.D.</t>
  </si>
  <si>
    <t>u razdoblju  01.01.2023  do 30.06.2023</t>
  </si>
  <si>
    <t>u razdoblju 01.01.2024 do 30.09.2024</t>
  </si>
  <si>
    <t>stanje na dan 30.09.2024</t>
  </si>
  <si>
    <t>u razdoblju  01.01.2024  do 30.09.2024</t>
  </si>
  <si>
    <t xml:space="preserve">BILJEŠKE UZ FINANCIJSKE IZVJEŠTAJE - TFI
(koji se sastavljaju za tromjesečna razdoblja)
Naziv izdavatelja:   GRUPA ATLANTSKA PLOVIDBA d.d.
OIB:   61063868086
Izvještajno razdoblje: 01.01.2024. - 30.09.2024.
Društvo je 04 siječnja 2024. godine u kineskom brodogradilištu Jiangsu Hantong Ship Heavy Industry Co. Ltd. preuzelo novogradnju HT82-278 i istog je dana predalo novim vlasnicima.
Hrvatska agencija za nadzor financijskih usluga društvu Tankerska plovidba d.d. iz Zadra odobrila je 10.01.2024.g. objavljivanje ponude za preuzimanje društva Atlantska plovidba d.d. Cijena koju se Ponuditelj u ponudi za preuzimanje obvezuje platiti po dionici iznosi 53,60 EUR za svaku redovnu dionicu Društva. Društvo Tankerska plovidba d.d. je sutradan, 11.01.2024. g. objavilo Ponudu sa rokom trajanja 28 dana od objave u Narodnim novinama i na internetskim stranicama Zagrebačke burze d.d.
Društvo Tankerska plovidba je dana 20.02.2024.g. objavilo Izvješće o preuzimanju ciljnog društva Atlantska plovidba d.d. gdje je izvještilo da je ponudu prihvatilo ukupno 1.748 dioničara ciljnog društva sa ukupno 523.534 redovnih otplaćenih dionica, te da nakon provedene ponude za preuzimanje drže ukupno 1.342.097 redovnih dionica ciljnog društva što predstavlja ukupno 64,11% temeljnog kapitala Društva.
Društvo je 28. veljače 2024. godine objavilo da je s ciljem daljnje modernizacije flote, na sjednici Upravnog odbora Atlantske plovidbe d.d. održanoj 27. veljače 2024.g. dana suglasnost na zaključenje ugovora o gradnji dvaju brodova za prijevoz rasutih terete tipa Ultramax nosivosti 63,500 DWT s brodogradilištem Jiangsu Hantong Ship Heavy Industry Co. Ltd. Ukupna vrijednost investicije je približno 65 milijuna usd, a isporuka brodova predviđena je u 2026. godini.
Na elektronskoj sjednici Upravnog odbora Atlantske plovidbe d.d. održanoj dana 12. travnja 2024. godine, dana je suglasnost na aktiviranje opcijskog ugovora o gradnji i trećeg broda za prijevoz rasutih tereta tipa Ultramax nosivosti 63.500 DWT s brodogradilištem Jiangsu Ship Heavy Industry Co. Ltd. Ukupna vrijednost investicije za ovaj ugovor iznosi približno 32.5 milijuna USD, a isporuka broda je predviđena za 2027. godinu.
Trgovačko društvo Tankerska plovidba, brodarsko dioničko društvo, 30. travnja 2024. dostavilo je Društvu Obavijest o namjeri objave dobrovoljne ponude za preuzimanje ciljnog društva Atlantska plovidba dd sa izjavom da će u roku propisanom Zakonom o preuzimanju dioničkih društava objaviti ponudu za preuzimanje ciljnog društva. Ponuditelj je na dan ove obavijesti držao ukupno 1.350.332 redovnih dionica Atlantske plovidbe dd. HANFA je ponuditelju 22.05.2024. godine izdala Rješenje o odobrenju objavljivanja ponude za preuzimanje, koju je ponuditelj dan kasnije, 23.05.2024 i službeno objavio.Na sjednici upravnog odbora Atlantske plovidbe d.d. održanoj dana 31. srpnja 2024. godine donesena je odluka o imenovanju Revizijskog odbora Atlantske plovidbe d.d. Novoimenovani su članovi Revizijskog odbora Marko Pavić, Nikola Koščica i Igor Bilbija
Atlantska plovidba d.d. je dana 27. rujna 2024. godine, stekla 169 vlastitih dionica, koje predstavljaju 0,01% temeljnog kapitala Društva. Predmetno stjecanje izvršeno je temeljem trgovine na Zagrebačkoj burzi, dana 27. rujna 2024. godine po prosječnoj cijeni od 49,39 eur po dionici. Prije navedenog stjecanja Društvo je imalo 4.429 vlastitih dionica, koje predstavljaju 0,21% temeljnog kapitala Društva, dok nakon provedbe stjecanja dionica, Društvo drži ukupno 4.598 vlastitih dionica, koje predstavljaju 0,22% temeljnog kapitala Društva.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</si>
</sst>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0" zoomScaleNormal="100" zoomScaleSheetLayoutView="100" workbookViewId="0">
      <selection activeCell="L16" sqref="L1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t="s">
        <v>448</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449</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450</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451</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453</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20000</v>
      </c>
      <c r="D21" s="149"/>
      <c r="E21" s="138"/>
      <c r="F21" s="138"/>
      <c r="G21" s="139" t="s">
        <v>454</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455</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456</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457</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291</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336</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t="s">
        <v>458</v>
      </c>
      <c r="B37" s="155"/>
      <c r="C37" s="155"/>
      <c r="D37" s="155"/>
      <c r="E37" s="154" t="s">
        <v>464</v>
      </c>
      <c r="F37" s="155"/>
      <c r="G37" s="155"/>
      <c r="H37" s="155"/>
      <c r="I37" s="156"/>
      <c r="J37" s="89"/>
    </row>
    <row r="38" spans="1:10" x14ac:dyDescent="0.25">
      <c r="A38" s="78"/>
      <c r="B38" s="88"/>
      <c r="C38" s="91"/>
      <c r="D38" s="159"/>
      <c r="E38" s="159"/>
      <c r="F38" s="159"/>
      <c r="G38" s="159"/>
      <c r="H38" s="159"/>
      <c r="I38" s="159"/>
      <c r="J38" s="79"/>
    </row>
    <row r="39" spans="1:10" x14ac:dyDescent="0.25">
      <c r="A39" s="154" t="s">
        <v>459</v>
      </c>
      <c r="B39" s="155"/>
      <c r="C39" s="155"/>
      <c r="D39" s="156"/>
      <c r="E39" s="154" t="s">
        <v>465</v>
      </c>
      <c r="F39" s="155"/>
      <c r="G39" s="155"/>
      <c r="H39" s="155"/>
      <c r="I39" s="156"/>
      <c r="J39" s="40"/>
    </row>
    <row r="40" spans="1:10" x14ac:dyDescent="0.25">
      <c r="A40" s="78"/>
      <c r="B40" s="88"/>
      <c r="C40" s="91"/>
      <c r="D40" s="90"/>
      <c r="E40" s="159"/>
      <c r="F40" s="159"/>
      <c r="G40" s="159"/>
      <c r="H40" s="159"/>
      <c r="I40" s="87"/>
      <c r="J40" s="79"/>
    </row>
    <row r="41" spans="1:10" x14ac:dyDescent="0.25">
      <c r="A41" s="154" t="s">
        <v>460</v>
      </c>
      <c r="B41" s="155"/>
      <c r="C41" s="155"/>
      <c r="D41" s="156"/>
      <c r="E41" s="154" t="s">
        <v>465</v>
      </c>
      <c r="F41" s="155"/>
      <c r="G41" s="155"/>
      <c r="H41" s="155"/>
      <c r="I41" s="156"/>
      <c r="J41" s="40"/>
    </row>
    <row r="42" spans="1:10" x14ac:dyDescent="0.25">
      <c r="A42" s="78"/>
      <c r="B42" s="88"/>
      <c r="C42" s="91"/>
      <c r="D42" s="90"/>
      <c r="E42" s="159"/>
      <c r="F42" s="159"/>
      <c r="G42" s="159"/>
      <c r="H42" s="159"/>
      <c r="I42" s="87"/>
      <c r="J42" s="79"/>
    </row>
    <row r="43" spans="1:10" x14ac:dyDescent="0.25">
      <c r="A43" s="154" t="s">
        <v>461</v>
      </c>
      <c r="B43" s="155"/>
      <c r="C43" s="155"/>
      <c r="D43" s="156"/>
      <c r="E43" s="154" t="s">
        <v>465</v>
      </c>
      <c r="F43" s="155"/>
      <c r="G43" s="155"/>
      <c r="H43" s="155"/>
      <c r="I43" s="156"/>
      <c r="J43" s="40"/>
    </row>
    <row r="44" spans="1:10" x14ac:dyDescent="0.25">
      <c r="A44" s="80"/>
      <c r="B44" s="91"/>
      <c r="C44" s="157"/>
      <c r="D44" s="157"/>
      <c r="E44" s="158"/>
      <c r="F44" s="158"/>
      <c r="G44" s="157"/>
      <c r="H44" s="157"/>
      <c r="I44" s="157"/>
      <c r="J44" s="79"/>
    </row>
    <row r="45" spans="1:10" x14ac:dyDescent="0.25">
      <c r="A45" s="154" t="s">
        <v>462</v>
      </c>
      <c r="B45" s="155"/>
      <c r="C45" s="155"/>
      <c r="D45" s="156"/>
      <c r="E45" s="154" t="s">
        <v>465</v>
      </c>
      <c r="F45" s="155"/>
      <c r="G45" s="155"/>
      <c r="H45" s="155"/>
      <c r="I45" s="156"/>
      <c r="J45" s="40"/>
    </row>
    <row r="46" spans="1:10" x14ac:dyDescent="0.25">
      <c r="A46" s="80"/>
      <c r="B46" s="91"/>
      <c r="C46" s="91"/>
      <c r="D46" s="88"/>
      <c r="E46" s="158"/>
      <c r="F46" s="158"/>
      <c r="G46" s="157"/>
      <c r="H46" s="157"/>
      <c r="I46" s="88"/>
      <c r="J46" s="79"/>
    </row>
    <row r="47" spans="1:10" x14ac:dyDescent="0.25">
      <c r="A47" s="154" t="s">
        <v>463</v>
      </c>
      <c r="B47" s="155"/>
      <c r="C47" s="155"/>
      <c r="D47" s="156"/>
      <c r="E47" s="154" t="s">
        <v>465</v>
      </c>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466</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467</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468</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pane ySplit="7" topLeftCell="A56" activePane="bottomLeft" state="frozen"/>
      <selection pane="bottomLeft" activeCell="M61" sqref="M6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472</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469</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188216978</v>
      </c>
      <c r="I9" s="82">
        <f>I10+I17+I27+I38+I43</f>
        <v>177836216</v>
      </c>
    </row>
    <row r="10" spans="1:9" ht="12.75" customHeight="1" x14ac:dyDescent="0.2">
      <c r="A10" s="194" t="s">
        <v>5</v>
      </c>
      <c r="B10" s="194"/>
      <c r="C10" s="194"/>
      <c r="D10" s="194"/>
      <c r="E10" s="194"/>
      <c r="F10" s="194"/>
      <c r="G10" s="12">
        <v>3</v>
      </c>
      <c r="H10" s="82">
        <f>H11+H12+H13+H14+H15+H16</f>
        <v>575606</v>
      </c>
      <c r="I10" s="82">
        <f>I11+I12+I13+I14+I15+I16</f>
        <v>380951</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575606</v>
      </c>
      <c r="I12" s="18">
        <v>380951</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184545390</v>
      </c>
      <c r="I17" s="82">
        <f>I18+I19+I20+I21+I22+I23+I24+I25+I26</f>
        <v>175444694</v>
      </c>
    </row>
    <row r="18" spans="1:9" ht="12.75" customHeight="1" x14ac:dyDescent="0.2">
      <c r="A18" s="190" t="s">
        <v>13</v>
      </c>
      <c r="B18" s="190"/>
      <c r="C18" s="190"/>
      <c r="D18" s="190"/>
      <c r="E18" s="190"/>
      <c r="F18" s="190"/>
      <c r="G18" s="11">
        <v>11</v>
      </c>
      <c r="H18" s="18">
        <v>755367</v>
      </c>
      <c r="I18" s="18">
        <v>755367</v>
      </c>
    </row>
    <row r="19" spans="1:9" ht="12.75" customHeight="1" x14ac:dyDescent="0.2">
      <c r="A19" s="190" t="s">
        <v>14</v>
      </c>
      <c r="B19" s="190"/>
      <c r="C19" s="190"/>
      <c r="D19" s="190"/>
      <c r="E19" s="190"/>
      <c r="F19" s="190"/>
      <c r="G19" s="11">
        <v>12</v>
      </c>
      <c r="H19" s="18">
        <v>5570992</v>
      </c>
      <c r="I19" s="18">
        <v>5434026</v>
      </c>
    </row>
    <row r="20" spans="1:9" ht="12.75" customHeight="1" x14ac:dyDescent="0.2">
      <c r="A20" s="190" t="s">
        <v>15</v>
      </c>
      <c r="B20" s="190"/>
      <c r="C20" s="190"/>
      <c r="D20" s="190"/>
      <c r="E20" s="190"/>
      <c r="F20" s="190"/>
      <c r="G20" s="11">
        <v>13</v>
      </c>
      <c r="H20" s="18">
        <v>181555</v>
      </c>
      <c r="I20" s="18">
        <v>158740</v>
      </c>
    </row>
    <row r="21" spans="1:9" ht="12.75" customHeight="1" x14ac:dyDescent="0.2">
      <c r="A21" s="190" t="s">
        <v>16</v>
      </c>
      <c r="B21" s="190"/>
      <c r="C21" s="190"/>
      <c r="D21" s="190"/>
      <c r="E21" s="190"/>
      <c r="F21" s="190"/>
      <c r="G21" s="11">
        <v>14</v>
      </c>
      <c r="H21" s="18">
        <v>174769047</v>
      </c>
      <c r="I21" s="18">
        <v>165928782</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3401</v>
      </c>
      <c r="I23" s="18">
        <v>3046</v>
      </c>
    </row>
    <row r="24" spans="1:9" ht="12.75" customHeight="1" x14ac:dyDescent="0.2">
      <c r="A24" s="190" t="s">
        <v>19</v>
      </c>
      <c r="B24" s="190"/>
      <c r="C24" s="190"/>
      <c r="D24" s="190"/>
      <c r="E24" s="190"/>
      <c r="F24" s="190"/>
      <c r="G24" s="11">
        <v>17</v>
      </c>
      <c r="H24" s="18">
        <v>22645</v>
      </c>
      <c r="I24" s="18">
        <v>24687</v>
      </c>
    </row>
    <row r="25" spans="1:9" ht="12.75" customHeight="1" x14ac:dyDescent="0.2">
      <c r="A25" s="190" t="s">
        <v>20</v>
      </c>
      <c r="B25" s="190"/>
      <c r="C25" s="190"/>
      <c r="D25" s="190"/>
      <c r="E25" s="190"/>
      <c r="F25" s="190"/>
      <c r="G25" s="11">
        <v>18</v>
      </c>
      <c r="H25" s="18">
        <v>29993</v>
      </c>
      <c r="I25" s="18">
        <v>29993</v>
      </c>
    </row>
    <row r="26" spans="1:9" ht="12.75" customHeight="1" x14ac:dyDescent="0.2">
      <c r="A26" s="190" t="s">
        <v>21</v>
      </c>
      <c r="B26" s="190"/>
      <c r="C26" s="190"/>
      <c r="D26" s="190"/>
      <c r="E26" s="190"/>
      <c r="F26" s="190"/>
      <c r="G26" s="11">
        <v>19</v>
      </c>
      <c r="H26" s="18">
        <v>3212390</v>
      </c>
      <c r="I26" s="18">
        <v>3110053</v>
      </c>
    </row>
    <row r="27" spans="1:9" ht="12.75" customHeight="1" x14ac:dyDescent="0.2">
      <c r="A27" s="194" t="s">
        <v>22</v>
      </c>
      <c r="B27" s="194"/>
      <c r="C27" s="194"/>
      <c r="D27" s="194"/>
      <c r="E27" s="194"/>
      <c r="F27" s="194"/>
      <c r="G27" s="12">
        <v>20</v>
      </c>
      <c r="H27" s="82">
        <f>SUM(H28:H37)</f>
        <v>3095982</v>
      </c>
      <c r="I27" s="82">
        <f>SUM(I28:I37)</f>
        <v>2010571</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176113</v>
      </c>
      <c r="I31" s="18">
        <v>142784</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576000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2343869</v>
      </c>
      <c r="I35" s="18">
        <v>1867787</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61394794</v>
      </c>
      <c r="I44" s="82">
        <f>I45+I53+I60+I70</f>
        <v>53026263</v>
      </c>
    </row>
    <row r="45" spans="1:9" ht="12.75" customHeight="1" x14ac:dyDescent="0.2">
      <c r="A45" s="194" t="s">
        <v>39</v>
      </c>
      <c r="B45" s="194"/>
      <c r="C45" s="194"/>
      <c r="D45" s="194"/>
      <c r="E45" s="194"/>
      <c r="F45" s="194"/>
      <c r="G45" s="12">
        <v>38</v>
      </c>
      <c r="H45" s="82">
        <f>SUM(H46:H52)</f>
        <v>40832938</v>
      </c>
      <c r="I45" s="82">
        <f>SUM(I46:I52)</f>
        <v>13032890</v>
      </c>
    </row>
    <row r="46" spans="1:9" ht="12.75" customHeight="1" x14ac:dyDescent="0.2">
      <c r="A46" s="190" t="s">
        <v>40</v>
      </c>
      <c r="B46" s="190"/>
      <c r="C46" s="190"/>
      <c r="D46" s="190"/>
      <c r="E46" s="190"/>
      <c r="F46" s="190"/>
      <c r="G46" s="11">
        <v>39</v>
      </c>
      <c r="H46" s="18">
        <v>850042</v>
      </c>
      <c r="I46" s="18">
        <v>731005</v>
      </c>
    </row>
    <row r="47" spans="1:9" ht="12.75" customHeight="1" x14ac:dyDescent="0.2">
      <c r="A47" s="190" t="s">
        <v>41</v>
      </c>
      <c r="B47" s="190"/>
      <c r="C47" s="190"/>
      <c r="D47" s="190"/>
      <c r="E47" s="190"/>
      <c r="F47" s="190"/>
      <c r="G47" s="11">
        <v>40</v>
      </c>
      <c r="H47" s="18">
        <v>7765529</v>
      </c>
      <c r="I47" s="18">
        <v>12301885</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32217367</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2561534</v>
      </c>
      <c r="I53" s="82">
        <f>SUM(I54:I59)</f>
        <v>1924583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1580221</v>
      </c>
      <c r="I56" s="18">
        <v>339274</v>
      </c>
    </row>
    <row r="57" spans="1:9" ht="12.75" customHeight="1" x14ac:dyDescent="0.2">
      <c r="A57" s="190" t="s">
        <v>51</v>
      </c>
      <c r="B57" s="190"/>
      <c r="C57" s="190"/>
      <c r="D57" s="190"/>
      <c r="E57" s="190"/>
      <c r="F57" s="190"/>
      <c r="G57" s="11">
        <v>50</v>
      </c>
      <c r="H57" s="18">
        <v>7401</v>
      </c>
      <c r="I57" s="18">
        <v>8472</v>
      </c>
    </row>
    <row r="58" spans="1:9" ht="12.75" customHeight="1" x14ac:dyDescent="0.2">
      <c r="A58" s="190" t="s">
        <v>52</v>
      </c>
      <c r="B58" s="190"/>
      <c r="C58" s="190"/>
      <c r="D58" s="190"/>
      <c r="E58" s="190"/>
      <c r="F58" s="190"/>
      <c r="G58" s="11">
        <v>51</v>
      </c>
      <c r="H58" s="18">
        <v>79792</v>
      </c>
      <c r="I58" s="18">
        <v>399694</v>
      </c>
    </row>
    <row r="59" spans="1:9" ht="12.75" customHeight="1" x14ac:dyDescent="0.2">
      <c r="A59" s="190" t="s">
        <v>53</v>
      </c>
      <c r="B59" s="190"/>
      <c r="C59" s="190"/>
      <c r="D59" s="190"/>
      <c r="E59" s="190"/>
      <c r="F59" s="190"/>
      <c r="G59" s="11">
        <v>52</v>
      </c>
      <c r="H59" s="18">
        <v>894120</v>
      </c>
      <c r="I59" s="18">
        <v>1177143</v>
      </c>
    </row>
    <row r="60" spans="1:9" ht="12.75" customHeight="1" x14ac:dyDescent="0.2">
      <c r="A60" s="194" t="s">
        <v>54</v>
      </c>
      <c r="B60" s="194"/>
      <c r="C60" s="194"/>
      <c r="D60" s="194"/>
      <c r="E60" s="194"/>
      <c r="F60" s="194"/>
      <c r="G60" s="12">
        <v>53</v>
      </c>
      <c r="H60" s="82">
        <f>SUM(H61:H69)</f>
        <v>15106805</v>
      </c>
      <c r="I60" s="82">
        <f>SUM(I61:I69)</f>
        <v>31648119</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15106805</v>
      </c>
      <c r="I68" s="18">
        <v>31648119</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2893517</v>
      </c>
      <c r="I70" s="18">
        <v>6420671</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249611772</v>
      </c>
      <c r="I72" s="82">
        <f>I8+I9+I44+I71</f>
        <v>230862479</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148560876</v>
      </c>
      <c r="I75" s="83">
        <f>I76+I77+I78+I84+I85+I91+I94+I97</f>
        <v>153732118</v>
      </c>
    </row>
    <row r="76" spans="1:9" ht="12.75" customHeight="1" x14ac:dyDescent="0.2">
      <c r="A76" s="190" t="s">
        <v>61</v>
      </c>
      <c r="B76" s="190"/>
      <c r="C76" s="190"/>
      <c r="D76" s="190"/>
      <c r="E76" s="190"/>
      <c r="F76" s="190"/>
      <c r="G76" s="11">
        <v>68</v>
      </c>
      <c r="H76" s="18">
        <v>83347800</v>
      </c>
      <c r="I76" s="18">
        <v>83347800</v>
      </c>
    </row>
    <row r="77" spans="1:9" ht="12.75" customHeight="1" x14ac:dyDescent="0.2">
      <c r="A77" s="190" t="s">
        <v>62</v>
      </c>
      <c r="B77" s="190"/>
      <c r="C77" s="190"/>
      <c r="D77" s="190"/>
      <c r="E77" s="190"/>
      <c r="F77" s="190"/>
      <c r="G77" s="11">
        <v>69</v>
      </c>
      <c r="H77" s="18">
        <v>9547025</v>
      </c>
      <c r="I77" s="18">
        <v>9547025</v>
      </c>
    </row>
    <row r="78" spans="1:9" ht="12.75" customHeight="1" x14ac:dyDescent="0.2">
      <c r="A78" s="194" t="s">
        <v>63</v>
      </c>
      <c r="B78" s="194"/>
      <c r="C78" s="194"/>
      <c r="D78" s="194"/>
      <c r="E78" s="194"/>
      <c r="F78" s="194"/>
      <c r="G78" s="12">
        <v>70</v>
      </c>
      <c r="H78" s="83">
        <f>SUM(H79:H83)</f>
        <v>2779776</v>
      </c>
      <c r="I78" s="83">
        <f>SUM(I79:I83)</f>
        <v>2779776</v>
      </c>
    </row>
    <row r="79" spans="1:9" ht="12.75" customHeight="1" x14ac:dyDescent="0.2">
      <c r="A79" s="190" t="s">
        <v>64</v>
      </c>
      <c r="B79" s="190"/>
      <c r="C79" s="190"/>
      <c r="D79" s="190"/>
      <c r="E79" s="190"/>
      <c r="F79" s="190"/>
      <c r="G79" s="11">
        <v>71</v>
      </c>
      <c r="H79" s="18">
        <v>2779776</v>
      </c>
      <c r="I79" s="18">
        <v>2779776</v>
      </c>
    </row>
    <row r="80" spans="1:9" ht="12.75" customHeight="1" x14ac:dyDescent="0.2">
      <c r="A80" s="190" t="s">
        <v>65</v>
      </c>
      <c r="B80" s="190"/>
      <c r="C80" s="190"/>
      <c r="D80" s="190"/>
      <c r="E80" s="190"/>
      <c r="F80" s="190"/>
      <c r="G80" s="11">
        <v>72</v>
      </c>
      <c r="H80" s="18">
        <v>296232</v>
      </c>
      <c r="I80" s="18">
        <v>304579</v>
      </c>
    </row>
    <row r="81" spans="1:9" ht="12.75" customHeight="1" x14ac:dyDescent="0.2">
      <c r="A81" s="190" t="s">
        <v>66</v>
      </c>
      <c r="B81" s="190"/>
      <c r="C81" s="190"/>
      <c r="D81" s="190"/>
      <c r="E81" s="190"/>
      <c r="F81" s="190"/>
      <c r="G81" s="11">
        <v>73</v>
      </c>
      <c r="H81" s="18">
        <v>-296232</v>
      </c>
      <c r="I81" s="18">
        <v>-304579</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f>H86+H87+H88+H89+H90</f>
        <v>5914994</v>
      </c>
      <c r="I85" s="82">
        <f>I86+I87+I88+I89+I90</f>
        <v>3707830</v>
      </c>
    </row>
    <row r="86" spans="1:9" ht="25.5" customHeight="1" x14ac:dyDescent="0.2">
      <c r="A86" s="190" t="s">
        <v>445</v>
      </c>
      <c r="B86" s="190"/>
      <c r="C86" s="190"/>
      <c r="D86" s="190"/>
      <c r="E86" s="190"/>
      <c r="F86" s="190"/>
      <c r="G86" s="11">
        <v>78</v>
      </c>
      <c r="H86" s="18">
        <v>507162</v>
      </c>
      <c r="I86" s="18">
        <v>507162</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5407832</v>
      </c>
      <c r="I90" s="18">
        <v>3200668</v>
      </c>
    </row>
    <row r="91" spans="1:9" ht="12.75" customHeight="1" x14ac:dyDescent="0.2">
      <c r="A91" s="194" t="s">
        <v>350</v>
      </c>
      <c r="B91" s="194"/>
      <c r="C91" s="194"/>
      <c r="D91" s="194"/>
      <c r="E91" s="194"/>
      <c r="F91" s="194"/>
      <c r="G91" s="12">
        <v>83</v>
      </c>
      <c r="H91" s="82">
        <f>H92-H93</f>
        <v>62563782</v>
      </c>
      <c r="I91" s="82">
        <f>I92-I93</f>
        <v>46799470</v>
      </c>
    </row>
    <row r="92" spans="1:9" ht="12.75" customHeight="1" x14ac:dyDescent="0.2">
      <c r="A92" s="190" t="s">
        <v>72</v>
      </c>
      <c r="B92" s="190"/>
      <c r="C92" s="190"/>
      <c r="D92" s="190"/>
      <c r="E92" s="190"/>
      <c r="F92" s="190"/>
      <c r="G92" s="11">
        <v>84</v>
      </c>
      <c r="H92" s="18">
        <v>62563782</v>
      </c>
      <c r="I92" s="18">
        <v>46799470</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-15755965</v>
      </c>
      <c r="I94" s="82">
        <f>I95-I96</f>
        <v>7343257</v>
      </c>
    </row>
    <row r="95" spans="1:9" ht="12.75" customHeight="1" x14ac:dyDescent="0.2">
      <c r="A95" s="190" t="s">
        <v>74</v>
      </c>
      <c r="B95" s="190"/>
      <c r="C95" s="190"/>
      <c r="D95" s="190"/>
      <c r="E95" s="190"/>
      <c r="F95" s="190"/>
      <c r="G95" s="11">
        <v>87</v>
      </c>
      <c r="H95" s="18">
        <v>0</v>
      </c>
      <c r="I95" s="18">
        <v>7343257</v>
      </c>
    </row>
    <row r="96" spans="1:9" ht="12.75" customHeight="1" x14ac:dyDescent="0.2">
      <c r="A96" s="190" t="s">
        <v>75</v>
      </c>
      <c r="B96" s="190"/>
      <c r="C96" s="190"/>
      <c r="D96" s="190"/>
      <c r="E96" s="190"/>
      <c r="F96" s="190"/>
      <c r="G96" s="11">
        <v>88</v>
      </c>
      <c r="H96" s="18">
        <v>15755965</v>
      </c>
      <c r="I96" s="18">
        <v>0</v>
      </c>
    </row>
    <row r="97" spans="1:9" ht="12.75" customHeight="1" x14ac:dyDescent="0.2">
      <c r="A97" s="190" t="s">
        <v>76</v>
      </c>
      <c r="B97" s="190"/>
      <c r="C97" s="190"/>
      <c r="D97" s="190"/>
      <c r="E97" s="190"/>
      <c r="F97" s="190"/>
      <c r="G97" s="11">
        <v>89</v>
      </c>
      <c r="H97" s="18">
        <v>163464</v>
      </c>
      <c r="I97" s="18">
        <v>206960</v>
      </c>
    </row>
    <row r="98" spans="1:9" ht="12.75" customHeight="1" x14ac:dyDescent="0.2">
      <c r="A98" s="192" t="s">
        <v>353</v>
      </c>
      <c r="B98" s="192"/>
      <c r="C98" s="192"/>
      <c r="D98" s="192"/>
      <c r="E98" s="192"/>
      <c r="F98" s="192"/>
      <c r="G98" s="12">
        <v>90</v>
      </c>
      <c r="H98" s="82">
        <f>SUM(H99:H104)</f>
        <v>1465843</v>
      </c>
      <c r="I98" s="82">
        <f>SUM(I99:I104)</f>
        <v>1465843</v>
      </c>
    </row>
    <row r="99" spans="1:9" ht="12.75" customHeight="1" x14ac:dyDescent="0.2">
      <c r="A99" s="190" t="s">
        <v>77</v>
      </c>
      <c r="B99" s="190"/>
      <c r="C99" s="190"/>
      <c r="D99" s="190"/>
      <c r="E99" s="190"/>
      <c r="F99" s="190"/>
      <c r="G99" s="11">
        <v>91</v>
      </c>
      <c r="H99" s="18">
        <v>1465843</v>
      </c>
      <c r="I99" s="18">
        <v>1465843</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71252841</v>
      </c>
      <c r="I105" s="82">
        <f>SUM(I106:I116)</f>
        <v>65942424</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71252841</v>
      </c>
      <c r="I111" s="18">
        <v>65942424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28044450</v>
      </c>
      <c r="I117" s="82">
        <f>SUM(I118:I131)</f>
        <v>9722094</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21163800</v>
      </c>
      <c r="I123" s="18">
        <v>2634280</v>
      </c>
    </row>
    <row r="124" spans="1:9" ht="12.75" customHeight="1" x14ac:dyDescent="0.2">
      <c r="A124" s="190" t="s">
        <v>89</v>
      </c>
      <c r="B124" s="190"/>
      <c r="C124" s="190"/>
      <c r="D124" s="190"/>
      <c r="E124" s="190"/>
      <c r="F124" s="190"/>
      <c r="G124" s="11">
        <v>116</v>
      </c>
      <c r="H124" s="18">
        <v>21844</v>
      </c>
      <c r="I124" s="18">
        <v>21844</v>
      </c>
    </row>
    <row r="125" spans="1:9" ht="12.75" customHeight="1" x14ac:dyDescent="0.2">
      <c r="A125" s="190" t="s">
        <v>90</v>
      </c>
      <c r="B125" s="190"/>
      <c r="C125" s="190"/>
      <c r="D125" s="190"/>
      <c r="E125" s="190"/>
      <c r="F125" s="190"/>
      <c r="G125" s="11">
        <v>117</v>
      </c>
      <c r="H125" s="18">
        <v>4110765</v>
      </c>
      <c r="I125" s="18">
        <v>4176028</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303023</v>
      </c>
      <c r="I127" s="18">
        <v>368506</v>
      </c>
    </row>
    <row r="128" spans="1:9" x14ac:dyDescent="0.2">
      <c r="A128" s="190" t="s">
        <v>95</v>
      </c>
      <c r="B128" s="190"/>
      <c r="C128" s="190"/>
      <c r="D128" s="190"/>
      <c r="E128" s="190"/>
      <c r="F128" s="190"/>
      <c r="G128" s="11">
        <v>120</v>
      </c>
      <c r="H128" s="18">
        <v>315430</v>
      </c>
      <c r="I128" s="18">
        <v>134732</v>
      </c>
    </row>
    <row r="129" spans="1:9" x14ac:dyDescent="0.2">
      <c r="A129" s="190" t="s">
        <v>96</v>
      </c>
      <c r="B129" s="190"/>
      <c r="C129" s="190"/>
      <c r="D129" s="190"/>
      <c r="E129" s="190"/>
      <c r="F129" s="190"/>
      <c r="G129" s="11">
        <v>121</v>
      </c>
      <c r="H129" s="18">
        <v>186902</v>
      </c>
      <c r="I129" s="18">
        <v>170096</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1942686</v>
      </c>
      <c r="I131" s="18">
        <v>2216608</v>
      </c>
    </row>
    <row r="132" spans="1:9" ht="22.15" customHeight="1" x14ac:dyDescent="0.2">
      <c r="A132" s="191" t="s">
        <v>99</v>
      </c>
      <c r="B132" s="191"/>
      <c r="C132" s="191"/>
      <c r="D132" s="191"/>
      <c r="E132" s="191"/>
      <c r="F132" s="191"/>
      <c r="G132" s="11">
        <v>124</v>
      </c>
      <c r="H132" s="18">
        <v>287762</v>
      </c>
      <c r="I132" s="18">
        <v>0</v>
      </c>
    </row>
    <row r="133" spans="1:9" ht="12.75" customHeight="1" x14ac:dyDescent="0.2">
      <c r="A133" s="192" t="s">
        <v>356</v>
      </c>
      <c r="B133" s="192"/>
      <c r="C133" s="192"/>
      <c r="D133" s="192"/>
      <c r="E133" s="192"/>
      <c r="F133" s="192"/>
      <c r="G133" s="12">
        <v>125</v>
      </c>
      <c r="H133" s="82">
        <f>H75+H98+H105+H117+H132</f>
        <v>249611772</v>
      </c>
      <c r="I133" s="82">
        <f>I75+I98+I105+I117+I132</f>
        <v>230862479</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pane ySplit="7" topLeftCell="A8" activePane="bottomLeft" state="frozen"/>
      <selection pane="bottomLeft" activeCell="J52" sqref="J5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471</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469</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35730362</v>
      </c>
      <c r="I8" s="48">
        <f>SUM(I9:I13)</f>
        <v>11680638</v>
      </c>
      <c r="J8" s="48">
        <f>SUM(J9:J13)</f>
        <v>43892424</v>
      </c>
      <c r="K8" s="48">
        <f>SUM(K9:K13)</f>
        <v>14308881</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33064767</v>
      </c>
      <c r="I10" s="49">
        <v>10421153</v>
      </c>
      <c r="J10" s="49">
        <v>40467147</v>
      </c>
      <c r="K10" s="49">
        <v>13344117</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2665595</v>
      </c>
      <c r="I13" s="49">
        <v>1259485</v>
      </c>
      <c r="J13" s="49">
        <v>3425277</v>
      </c>
      <c r="K13" s="49">
        <v>964764</v>
      </c>
    </row>
    <row r="14" spans="1:11" ht="12.75" customHeight="1" x14ac:dyDescent="0.2">
      <c r="A14" s="221" t="s">
        <v>358</v>
      </c>
      <c r="B14" s="221"/>
      <c r="C14" s="221"/>
      <c r="D14" s="221"/>
      <c r="E14" s="221"/>
      <c r="F14" s="221"/>
      <c r="G14" s="12">
        <v>7</v>
      </c>
      <c r="H14" s="48">
        <f>H15+H16+H20+H24+H25+H26+H29+H36</f>
        <v>30552300</v>
      </c>
      <c r="I14" s="48">
        <f>I15+I16+I20+I24+I25+I26+I29+I36</f>
        <v>9980545</v>
      </c>
      <c r="J14" s="48">
        <f>J15+J16+J20+J24+J25+J26+J29+J36</f>
        <v>31276695</v>
      </c>
      <c r="K14" s="48">
        <f>K15+K16+K20+K24+K25+K26+K29+K36</f>
        <v>11240437</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10877197</v>
      </c>
      <c r="I16" s="48">
        <f>SUM(I17:I19)</f>
        <v>3465348</v>
      </c>
      <c r="J16" s="48">
        <f>SUM(J17:J19)</f>
        <v>7585380</v>
      </c>
      <c r="K16" s="48">
        <f>SUM(K17:K19)</f>
        <v>2941186</v>
      </c>
    </row>
    <row r="17" spans="1:11" ht="12.75" customHeight="1" x14ac:dyDescent="0.2">
      <c r="A17" s="224" t="s">
        <v>120</v>
      </c>
      <c r="B17" s="224"/>
      <c r="C17" s="224"/>
      <c r="D17" s="224"/>
      <c r="E17" s="224"/>
      <c r="F17" s="224"/>
      <c r="G17" s="11">
        <v>10</v>
      </c>
      <c r="H17" s="49">
        <v>4620305</v>
      </c>
      <c r="I17" s="49">
        <v>1427555</v>
      </c>
      <c r="J17" s="49">
        <v>4463773</v>
      </c>
      <c r="K17" s="49">
        <v>1613272</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6256892</v>
      </c>
      <c r="I19" s="49">
        <v>2037793</v>
      </c>
      <c r="J19" s="49">
        <v>3121607</v>
      </c>
      <c r="K19" s="49">
        <v>1327914</v>
      </c>
    </row>
    <row r="20" spans="1:11" ht="12.75" customHeight="1" x14ac:dyDescent="0.2">
      <c r="A20" s="194" t="s">
        <v>439</v>
      </c>
      <c r="B20" s="194"/>
      <c r="C20" s="194"/>
      <c r="D20" s="194"/>
      <c r="E20" s="194"/>
      <c r="F20" s="194"/>
      <c r="G20" s="12">
        <v>13</v>
      </c>
      <c r="H20" s="48">
        <f>SUM(H21:H23)</f>
        <v>6888120</v>
      </c>
      <c r="I20" s="48">
        <f>SUM(I21:I23)</f>
        <v>2260606</v>
      </c>
      <c r="J20" s="48">
        <f>SUM(J21:J23)</f>
        <v>9210349</v>
      </c>
      <c r="K20" s="48">
        <f>SUM(K21:K23)</f>
        <v>2982067</v>
      </c>
    </row>
    <row r="21" spans="1:11" ht="12.75" customHeight="1" x14ac:dyDescent="0.2">
      <c r="A21" s="224" t="s">
        <v>105</v>
      </c>
      <c r="B21" s="224"/>
      <c r="C21" s="224"/>
      <c r="D21" s="224"/>
      <c r="E21" s="224"/>
      <c r="F21" s="224"/>
      <c r="G21" s="11">
        <v>14</v>
      </c>
      <c r="H21" s="49">
        <v>5800793</v>
      </c>
      <c r="I21" s="49">
        <v>1899718</v>
      </c>
      <c r="J21" s="49">
        <v>7958597</v>
      </c>
      <c r="K21" s="49">
        <v>2494760</v>
      </c>
    </row>
    <row r="22" spans="1:11" ht="12.75" customHeight="1" x14ac:dyDescent="0.2">
      <c r="A22" s="224" t="s">
        <v>106</v>
      </c>
      <c r="B22" s="224"/>
      <c r="C22" s="224"/>
      <c r="D22" s="224"/>
      <c r="E22" s="224"/>
      <c r="F22" s="224"/>
      <c r="G22" s="11">
        <v>15</v>
      </c>
      <c r="H22" s="49">
        <v>712416</v>
      </c>
      <c r="I22" s="49">
        <v>231376</v>
      </c>
      <c r="J22" s="49">
        <v>795929</v>
      </c>
      <c r="K22" s="49">
        <v>300450</v>
      </c>
    </row>
    <row r="23" spans="1:11" ht="12.75" customHeight="1" x14ac:dyDescent="0.2">
      <c r="A23" s="224" t="s">
        <v>107</v>
      </c>
      <c r="B23" s="224"/>
      <c r="C23" s="224"/>
      <c r="D23" s="224"/>
      <c r="E23" s="224"/>
      <c r="F23" s="224"/>
      <c r="G23" s="11">
        <v>16</v>
      </c>
      <c r="H23" s="49">
        <v>374911</v>
      </c>
      <c r="I23" s="49">
        <v>129512</v>
      </c>
      <c r="J23" s="49">
        <v>455823</v>
      </c>
      <c r="K23" s="49">
        <v>186857</v>
      </c>
    </row>
    <row r="24" spans="1:11" ht="12.75" customHeight="1" x14ac:dyDescent="0.2">
      <c r="A24" s="190" t="s">
        <v>108</v>
      </c>
      <c r="B24" s="190"/>
      <c r="C24" s="190"/>
      <c r="D24" s="190"/>
      <c r="E24" s="190"/>
      <c r="F24" s="190"/>
      <c r="G24" s="11">
        <v>17</v>
      </c>
      <c r="H24" s="49">
        <v>7921653</v>
      </c>
      <c r="I24" s="49">
        <v>2639376</v>
      </c>
      <c r="J24" s="49">
        <v>7948645</v>
      </c>
      <c r="K24" s="49">
        <v>2607557</v>
      </c>
    </row>
    <row r="25" spans="1:11" ht="12.75" customHeight="1" x14ac:dyDescent="0.2">
      <c r="A25" s="190" t="s">
        <v>109</v>
      </c>
      <c r="B25" s="190"/>
      <c r="C25" s="190"/>
      <c r="D25" s="190"/>
      <c r="E25" s="190"/>
      <c r="F25" s="190"/>
      <c r="G25" s="11">
        <v>18</v>
      </c>
      <c r="H25" s="49">
        <v>0</v>
      </c>
      <c r="I25" s="49">
        <v>0</v>
      </c>
      <c r="J25" s="49">
        <v>0</v>
      </c>
      <c r="K25" s="49">
        <v>0</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4865330</v>
      </c>
      <c r="I36" s="49">
        <v>1615215</v>
      </c>
      <c r="J36" s="49">
        <v>6532321</v>
      </c>
      <c r="K36" s="49">
        <v>2709627</v>
      </c>
    </row>
    <row r="37" spans="1:11" ht="12.75" customHeight="1" x14ac:dyDescent="0.2">
      <c r="A37" s="221" t="s">
        <v>359</v>
      </c>
      <c r="B37" s="221"/>
      <c r="C37" s="221"/>
      <c r="D37" s="221"/>
      <c r="E37" s="221"/>
      <c r="F37" s="221"/>
      <c r="G37" s="12">
        <v>30</v>
      </c>
      <c r="H37" s="48">
        <f>SUM(H38:H47)</f>
        <v>794195</v>
      </c>
      <c r="I37" s="48">
        <f>SUM(I38:I47)</f>
        <v>144203</v>
      </c>
      <c r="J37" s="48">
        <f>SUM(J38:J47)</f>
        <v>2800676</v>
      </c>
      <c r="K37" s="48">
        <f>SUM(K38:K47)</f>
        <v>481183</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96552</v>
      </c>
      <c r="I44" s="49">
        <v>2608</v>
      </c>
      <c r="J44" s="49">
        <v>1666256</v>
      </c>
      <c r="K44" s="49">
        <v>481183</v>
      </c>
    </row>
    <row r="45" spans="1:11" ht="12.75" customHeight="1" x14ac:dyDescent="0.2">
      <c r="A45" s="190" t="s">
        <v>138</v>
      </c>
      <c r="B45" s="190"/>
      <c r="C45" s="190"/>
      <c r="D45" s="190"/>
      <c r="E45" s="190"/>
      <c r="F45" s="190"/>
      <c r="G45" s="11">
        <v>38</v>
      </c>
      <c r="H45" s="49">
        <v>644798</v>
      </c>
      <c r="I45" s="49">
        <v>141595</v>
      </c>
      <c r="J45" s="49">
        <v>1134420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52845</v>
      </c>
      <c r="I47" s="49">
        <v>0</v>
      </c>
      <c r="J47" s="49">
        <v>0</v>
      </c>
      <c r="K47" s="49">
        <v>0</v>
      </c>
    </row>
    <row r="48" spans="1:11" ht="12.75" customHeight="1" x14ac:dyDescent="0.2">
      <c r="A48" s="221" t="s">
        <v>360</v>
      </c>
      <c r="B48" s="221"/>
      <c r="C48" s="221"/>
      <c r="D48" s="221"/>
      <c r="E48" s="221"/>
      <c r="F48" s="221"/>
      <c r="G48" s="12">
        <v>41</v>
      </c>
      <c r="H48" s="48">
        <f>SUM(H49:H55)</f>
        <v>8610657</v>
      </c>
      <c r="I48" s="48">
        <f>SUM(I49:I55)</f>
        <v>3451723</v>
      </c>
      <c r="J48" s="48">
        <f>SUM(J49:J55)</f>
        <v>8012872</v>
      </c>
      <c r="K48" s="48">
        <f>SUM(K49:K55)</f>
        <v>3072517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7023620</v>
      </c>
      <c r="I51" s="49">
        <v>3365693</v>
      </c>
      <c r="J51" s="49">
        <v>6503591</v>
      </c>
      <c r="K51" s="49">
        <v>1637731</v>
      </c>
    </row>
    <row r="52" spans="1:11" ht="12.75" customHeight="1" x14ac:dyDescent="0.2">
      <c r="A52" s="214" t="s">
        <v>144</v>
      </c>
      <c r="B52" s="214"/>
      <c r="C52" s="214"/>
      <c r="D52" s="214"/>
      <c r="E52" s="214"/>
      <c r="F52" s="214"/>
      <c r="G52" s="11">
        <v>45</v>
      </c>
      <c r="H52" s="49">
        <v>741883</v>
      </c>
      <c r="I52" s="49">
        <v>86030</v>
      </c>
      <c r="J52" s="49">
        <v>1509281</v>
      </c>
      <c r="K52" s="49">
        <v>1434786</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845154</v>
      </c>
      <c r="I55" s="49">
        <v>0</v>
      </c>
      <c r="J55" s="49">
        <v>0</v>
      </c>
      <c r="K55" s="49">
        <v>0</v>
      </c>
    </row>
    <row r="56" spans="1:11" ht="22.15" customHeight="1" x14ac:dyDescent="0.2">
      <c r="A56" s="223" t="s">
        <v>148</v>
      </c>
      <c r="B56" s="223"/>
      <c r="C56" s="223"/>
      <c r="D56" s="223"/>
      <c r="E56" s="223"/>
      <c r="F56" s="223"/>
      <c r="G56" s="11">
        <v>49</v>
      </c>
      <c r="H56" s="49">
        <v>0</v>
      </c>
      <c r="I56" s="49">
        <v>0</v>
      </c>
      <c r="J56" s="49">
        <v>0</v>
      </c>
      <c r="K56" s="49">
        <v>4025</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30476</v>
      </c>
      <c r="I58" s="49">
        <v>18401</v>
      </c>
      <c r="J58" s="49">
        <v>16780</v>
      </c>
      <c r="K58" s="49">
        <v>0</v>
      </c>
    </row>
    <row r="59" spans="1:11" ht="12.75" customHeight="1" x14ac:dyDescent="0.2">
      <c r="A59" s="223" t="s">
        <v>151</v>
      </c>
      <c r="B59" s="223"/>
      <c r="C59" s="223"/>
      <c r="D59" s="223"/>
      <c r="E59" s="223"/>
      <c r="F59" s="223"/>
      <c r="G59" s="11">
        <v>52</v>
      </c>
      <c r="H59" s="49">
        <v>0</v>
      </c>
      <c r="I59" s="49">
        <v>0</v>
      </c>
      <c r="J59" s="49">
        <v>0</v>
      </c>
      <c r="K59" s="49"/>
    </row>
    <row r="60" spans="1:11" ht="12.75" customHeight="1" x14ac:dyDescent="0.2">
      <c r="A60" s="221" t="s">
        <v>361</v>
      </c>
      <c r="B60" s="221"/>
      <c r="C60" s="221"/>
      <c r="D60" s="221"/>
      <c r="E60" s="221"/>
      <c r="F60" s="221"/>
      <c r="G60" s="12">
        <v>53</v>
      </c>
      <c r="H60" s="48">
        <f>H8+H37+H56+H57</f>
        <v>36524557</v>
      </c>
      <c r="I60" s="48">
        <f t="shared" ref="I60:K60" si="0">I8+I37+I56+I57</f>
        <v>11824841</v>
      </c>
      <c r="J60" s="48">
        <f t="shared" si="0"/>
        <v>46693100</v>
      </c>
      <c r="K60" s="48">
        <f t="shared" si="0"/>
        <v>14794089</v>
      </c>
    </row>
    <row r="61" spans="1:11" ht="12.75" customHeight="1" x14ac:dyDescent="0.2">
      <c r="A61" s="221" t="s">
        <v>362</v>
      </c>
      <c r="B61" s="221"/>
      <c r="C61" s="221"/>
      <c r="D61" s="221"/>
      <c r="E61" s="221"/>
      <c r="F61" s="221"/>
      <c r="G61" s="12">
        <v>54</v>
      </c>
      <c r="H61" s="48">
        <f>H14+H48+H58+H59</f>
        <v>39193433</v>
      </c>
      <c r="I61" s="48">
        <f t="shared" ref="I61:K61" si="1">I14+I48+I58+I59</f>
        <v>13450669</v>
      </c>
      <c r="J61" s="48">
        <f t="shared" si="1"/>
        <v>39306347</v>
      </c>
      <c r="K61" s="48">
        <f t="shared" si="1"/>
        <v>14312954</v>
      </c>
    </row>
    <row r="62" spans="1:11" ht="12.75" customHeight="1" x14ac:dyDescent="0.2">
      <c r="A62" s="221" t="s">
        <v>363</v>
      </c>
      <c r="B62" s="221"/>
      <c r="C62" s="221"/>
      <c r="D62" s="221"/>
      <c r="E62" s="221"/>
      <c r="F62" s="221"/>
      <c r="G62" s="12">
        <v>55</v>
      </c>
      <c r="H62" s="48">
        <f>H60-H61</f>
        <v>-2668876</v>
      </c>
      <c r="I62" s="48">
        <f t="shared" ref="I62:K62" si="2">I60-I61</f>
        <v>-1625828</v>
      </c>
      <c r="J62" s="48">
        <f t="shared" si="2"/>
        <v>7386753</v>
      </c>
      <c r="K62" s="48">
        <f t="shared" si="2"/>
        <v>481135</v>
      </c>
    </row>
    <row r="63" spans="1:11" ht="12.75" customHeight="1" x14ac:dyDescent="0.2">
      <c r="A63" s="222" t="s">
        <v>364</v>
      </c>
      <c r="B63" s="222"/>
      <c r="C63" s="222"/>
      <c r="D63" s="222"/>
      <c r="E63" s="222"/>
      <c r="F63" s="222"/>
      <c r="G63" s="12">
        <v>56</v>
      </c>
      <c r="H63" s="48">
        <f>+IF((H60-H61)&gt;0,(H60-H61),0)</f>
        <v>0</v>
      </c>
      <c r="I63" s="48">
        <f t="shared" ref="I63:K63" si="3">+IF((I60-I61)&gt;0,(I60-I61),0)</f>
        <v>0</v>
      </c>
      <c r="J63" s="48">
        <f t="shared" si="3"/>
        <v>7386753</v>
      </c>
      <c r="K63" s="48">
        <f t="shared" si="3"/>
        <v>481135</v>
      </c>
    </row>
    <row r="64" spans="1:11" ht="12.75" customHeight="1" x14ac:dyDescent="0.2">
      <c r="A64" s="222" t="s">
        <v>365</v>
      </c>
      <c r="B64" s="222"/>
      <c r="C64" s="222"/>
      <c r="D64" s="222"/>
      <c r="E64" s="222"/>
      <c r="F64" s="222"/>
      <c r="G64" s="12">
        <v>57</v>
      </c>
      <c r="H64" s="48">
        <f>+IF((H60-H61)&lt;0,(H60-H61),0)</f>
        <v>-2668876</v>
      </c>
      <c r="I64" s="48">
        <f t="shared" ref="I64:K64" si="4">+IF((I60-I61)&lt;0,(I60-I61),0)</f>
        <v>-1625828</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-2668876</v>
      </c>
      <c r="I66" s="48">
        <f t="shared" ref="I66:K66" si="5">I62-I65</f>
        <v>-1625828</v>
      </c>
      <c r="J66" s="48">
        <f t="shared" si="5"/>
        <v>7386753</v>
      </c>
      <c r="K66" s="48">
        <f t="shared" si="5"/>
        <v>481135</v>
      </c>
    </row>
    <row r="67" spans="1:11" ht="12.75" customHeight="1" x14ac:dyDescent="0.2">
      <c r="A67" s="222" t="s">
        <v>367</v>
      </c>
      <c r="B67" s="222"/>
      <c r="C67" s="222"/>
      <c r="D67" s="222"/>
      <c r="E67" s="222"/>
      <c r="F67" s="222"/>
      <c r="G67" s="12">
        <v>60</v>
      </c>
      <c r="H67" s="48">
        <f>+IF((H62-H65)&gt;0,(H62-H65),0)</f>
        <v>0</v>
      </c>
      <c r="I67" s="48">
        <f t="shared" ref="I67:K67" si="6">+IF((I62-I65)&gt;0,(I62-I65),0)</f>
        <v>0</v>
      </c>
      <c r="J67" s="48">
        <f t="shared" si="6"/>
        <v>7386753</v>
      </c>
      <c r="K67" s="48">
        <f t="shared" si="6"/>
        <v>481135</v>
      </c>
    </row>
    <row r="68" spans="1:11" ht="12.75" customHeight="1" x14ac:dyDescent="0.2">
      <c r="A68" s="222" t="s">
        <v>368</v>
      </c>
      <c r="B68" s="222"/>
      <c r="C68" s="222"/>
      <c r="D68" s="222"/>
      <c r="E68" s="222"/>
      <c r="F68" s="222"/>
      <c r="G68" s="12">
        <v>61</v>
      </c>
      <c r="H68" s="48">
        <f>+IF((H62-H65)&lt;0,(H62-H65),0)</f>
        <v>-2668876</v>
      </c>
      <c r="I68" s="48">
        <f t="shared" ref="I68:K68" si="7">+IF((I62-I65)&lt;0,(I62-I65),0)</f>
        <v>-1625828</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-2668876</v>
      </c>
      <c r="I85" s="51">
        <f>I86+I87</f>
        <v>-1625828</v>
      </c>
      <c r="J85" s="51">
        <f>J86+J87</f>
        <v>7386753</v>
      </c>
      <c r="K85" s="51">
        <f>K86+K87</f>
        <v>481135</v>
      </c>
    </row>
    <row r="86" spans="1:11" ht="12.75" customHeight="1" x14ac:dyDescent="0.2">
      <c r="A86" s="211" t="s">
        <v>157</v>
      </c>
      <c r="B86" s="211"/>
      <c r="C86" s="211"/>
      <c r="D86" s="211"/>
      <c r="E86" s="211"/>
      <c r="F86" s="211"/>
      <c r="G86" s="11">
        <v>76</v>
      </c>
      <c r="H86" s="52">
        <v>-2752686</v>
      </c>
      <c r="I86" s="52">
        <v>-1636785</v>
      </c>
      <c r="J86" s="52">
        <v>7343257</v>
      </c>
      <c r="K86" s="52">
        <v>482149</v>
      </c>
    </row>
    <row r="87" spans="1:11" ht="12.75" customHeight="1" x14ac:dyDescent="0.2">
      <c r="A87" s="211" t="s">
        <v>158</v>
      </c>
      <c r="B87" s="211"/>
      <c r="C87" s="211"/>
      <c r="D87" s="211"/>
      <c r="E87" s="211"/>
      <c r="F87" s="211"/>
      <c r="G87" s="11">
        <v>77</v>
      </c>
      <c r="H87" s="52">
        <v>83810</v>
      </c>
      <c r="I87" s="52">
        <v>10957</v>
      </c>
      <c r="J87" s="52">
        <v>43496</v>
      </c>
      <c r="K87" s="52">
        <v>-1014</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435</v>
      </c>
      <c r="B90" s="192"/>
      <c r="C90" s="192"/>
      <c r="D90" s="192"/>
      <c r="E90" s="192"/>
      <c r="F90" s="192"/>
      <c r="G90" s="12">
        <v>79</v>
      </c>
      <c r="H90" s="69">
        <f>H91+H98</f>
        <v>451023</v>
      </c>
      <c r="I90" s="69">
        <f>I91+I98</f>
        <v>4948793</v>
      </c>
      <c r="J90" s="69">
        <f t="shared" ref="J90:K90" si="8">J91+J98</f>
        <v>-2207164</v>
      </c>
      <c r="K90" s="69">
        <f t="shared" si="8"/>
        <v>-6949243</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451023</v>
      </c>
      <c r="I98" s="69">
        <f>SUM(I99:I106)</f>
        <v>4948793</v>
      </c>
      <c r="J98" s="69">
        <f t="shared" ref="J98:K98" si="10">SUM(J99:J106)</f>
        <v>-2207164</v>
      </c>
      <c r="K98" s="69">
        <f t="shared" si="10"/>
        <v>-6949243</v>
      </c>
    </row>
    <row r="99" spans="1:11" x14ac:dyDescent="0.2">
      <c r="A99" s="213" t="s">
        <v>160</v>
      </c>
      <c r="B99" s="213"/>
      <c r="C99" s="213"/>
      <c r="D99" s="213"/>
      <c r="E99" s="213"/>
      <c r="F99" s="213"/>
      <c r="G99" s="11">
        <v>88</v>
      </c>
      <c r="H99" s="52">
        <v>451023</v>
      </c>
      <c r="I99" s="52">
        <v>4948793</v>
      </c>
      <c r="J99" s="52">
        <v>-2207164</v>
      </c>
      <c r="K99" s="52">
        <v>-6949243</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451023</v>
      </c>
      <c r="I108" s="69">
        <f>I91+I98-I107-I97</f>
        <v>4948793</v>
      </c>
      <c r="J108" s="69">
        <f t="shared" ref="J108:K108" si="11">J91+J98-J107-J97</f>
        <v>-2207164</v>
      </c>
      <c r="K108" s="69">
        <f t="shared" si="11"/>
        <v>-6949243</v>
      </c>
    </row>
    <row r="109" spans="1:11" ht="12.75" customHeight="1" x14ac:dyDescent="0.2">
      <c r="A109" s="192" t="s">
        <v>391</v>
      </c>
      <c r="B109" s="192"/>
      <c r="C109" s="192"/>
      <c r="D109" s="192"/>
      <c r="E109" s="192"/>
      <c r="F109" s="192"/>
      <c r="G109" s="12">
        <v>98</v>
      </c>
      <c r="H109" s="51">
        <f>H89+H108</f>
        <v>451023</v>
      </c>
      <c r="I109" s="51">
        <f>I89+I108</f>
        <v>4948793</v>
      </c>
      <c r="J109" s="51">
        <f t="shared" ref="J109:K109" si="12">J89+J108</f>
        <v>-2207164</v>
      </c>
      <c r="K109" s="51">
        <f t="shared" si="12"/>
        <v>-6949243</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-2217853</v>
      </c>
      <c r="I111" s="51">
        <f>I112+I113</f>
        <v>3322965</v>
      </c>
      <c r="J111" s="51">
        <f>J112+J113</f>
        <v>5179589</v>
      </c>
      <c r="K111" s="51">
        <f>K112+K113</f>
        <v>-6468108</v>
      </c>
    </row>
    <row r="112" spans="1:11" ht="12.75" customHeight="1" x14ac:dyDescent="0.2">
      <c r="A112" s="211" t="s">
        <v>113</v>
      </c>
      <c r="B112" s="211"/>
      <c r="C112" s="211"/>
      <c r="D112" s="211"/>
      <c r="E112" s="211"/>
      <c r="F112" s="211"/>
      <c r="G112" s="11">
        <v>100</v>
      </c>
      <c r="H112" s="52">
        <v>-2301663</v>
      </c>
      <c r="I112" s="52">
        <v>3312008</v>
      </c>
      <c r="J112" s="52">
        <v>5136093</v>
      </c>
      <c r="K112" s="52">
        <v>-6467094</v>
      </c>
    </row>
    <row r="113" spans="1:11" ht="12.75" customHeight="1" x14ac:dyDescent="0.2">
      <c r="A113" s="211" t="s">
        <v>165</v>
      </c>
      <c r="B113" s="211"/>
      <c r="C113" s="211"/>
      <c r="D113" s="211"/>
      <c r="E113" s="211"/>
      <c r="F113" s="211"/>
      <c r="G113" s="11">
        <v>101</v>
      </c>
      <c r="H113" s="52">
        <v>83810</v>
      </c>
      <c r="I113" s="52">
        <v>10957</v>
      </c>
      <c r="J113" s="52">
        <v>43496</v>
      </c>
      <c r="K113" s="52">
        <v>-1014</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6" zoomScaleNormal="100" zoomScaleSheetLayoutView="100" workbookViewId="0">
      <selection activeCell="A13" sqref="A13:F1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473</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469</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-2668876</v>
      </c>
      <c r="I8" s="64">
        <v>7386753</v>
      </c>
    </row>
    <row r="9" spans="1:9" ht="12.75" customHeight="1" x14ac:dyDescent="0.2">
      <c r="A9" s="245" t="s">
        <v>171</v>
      </c>
      <c r="B9" s="245"/>
      <c r="C9" s="245"/>
      <c r="D9" s="245"/>
      <c r="E9" s="245"/>
      <c r="F9" s="245"/>
      <c r="G9" s="65">
        <v>2</v>
      </c>
      <c r="H9" s="66">
        <f>H10+H11+H12+H13+H14+H15+H16+H17</f>
        <v>13762979</v>
      </c>
      <c r="I9" s="66">
        <f>I10+I11+I12+I13+I14+I15+I16+I17</f>
        <v>11105924</v>
      </c>
    </row>
    <row r="10" spans="1:9" ht="12.75" customHeight="1" x14ac:dyDescent="0.2">
      <c r="A10" s="224" t="s">
        <v>172</v>
      </c>
      <c r="B10" s="224"/>
      <c r="C10" s="224"/>
      <c r="D10" s="224"/>
      <c r="E10" s="224"/>
      <c r="F10" s="224"/>
      <c r="G10" s="63">
        <v>3</v>
      </c>
      <c r="H10" s="64">
        <v>7921653</v>
      </c>
      <c r="I10" s="64">
        <v>7948645</v>
      </c>
    </row>
    <row r="11" spans="1:9" ht="22.15" customHeight="1" x14ac:dyDescent="0.2">
      <c r="A11" s="224" t="s">
        <v>173</v>
      </c>
      <c r="B11" s="224"/>
      <c r="C11" s="224"/>
      <c r="D11" s="224"/>
      <c r="E11" s="224"/>
      <c r="F11" s="224"/>
      <c r="G11" s="63">
        <v>4</v>
      </c>
      <c r="H11" s="64">
        <v>-1032897</v>
      </c>
      <c r="I11" s="64">
        <v>-1680056</v>
      </c>
    </row>
    <row r="12" spans="1:9" ht="23.45" customHeight="1" x14ac:dyDescent="0.2">
      <c r="A12" s="224" t="s">
        <v>174</v>
      </c>
      <c r="B12" s="224"/>
      <c r="C12" s="224"/>
      <c r="D12" s="224"/>
      <c r="E12" s="224"/>
      <c r="F12" s="224"/>
      <c r="G12" s="63">
        <v>5</v>
      </c>
      <c r="H12" s="64">
        <v>0</v>
      </c>
      <c r="I12" s="64"/>
    </row>
    <row r="13" spans="1:9" ht="12.75" customHeight="1" x14ac:dyDescent="0.2">
      <c r="A13" s="224" t="s">
        <v>175</v>
      </c>
      <c r="B13" s="224"/>
      <c r="C13" s="224"/>
      <c r="D13" s="224"/>
      <c r="E13" s="224"/>
      <c r="F13" s="224"/>
      <c r="G13" s="63">
        <v>6</v>
      </c>
      <c r="H13" s="64">
        <v>-96552</v>
      </c>
      <c r="I13" s="64">
        <v>-1666256</v>
      </c>
    </row>
    <row r="14" spans="1:9" ht="12.75" customHeight="1" x14ac:dyDescent="0.2">
      <c r="A14" s="224" t="s">
        <v>176</v>
      </c>
      <c r="B14" s="224"/>
      <c r="C14" s="224"/>
      <c r="D14" s="224"/>
      <c r="E14" s="224"/>
      <c r="F14" s="224"/>
      <c r="G14" s="63">
        <v>7</v>
      </c>
      <c r="H14" s="64">
        <v>7023620</v>
      </c>
      <c r="I14" s="64">
        <v>6503591</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-52845</v>
      </c>
      <c r="I17" s="64">
        <v>0</v>
      </c>
    </row>
    <row r="18" spans="1:9" ht="28.15" customHeight="1" x14ac:dyDescent="0.2">
      <c r="A18" s="241" t="s">
        <v>306</v>
      </c>
      <c r="B18" s="241"/>
      <c r="C18" s="241"/>
      <c r="D18" s="241"/>
      <c r="E18" s="241"/>
      <c r="F18" s="241"/>
      <c r="G18" s="65">
        <v>11</v>
      </c>
      <c r="H18" s="66">
        <f>H8+H9</f>
        <v>11094103</v>
      </c>
      <c r="I18" s="66">
        <f>I8+I9</f>
        <v>18492677</v>
      </c>
    </row>
    <row r="19" spans="1:9" ht="12.75" customHeight="1" x14ac:dyDescent="0.2">
      <c r="A19" s="245" t="s">
        <v>180</v>
      </c>
      <c r="B19" s="245"/>
      <c r="C19" s="245"/>
      <c r="D19" s="245"/>
      <c r="E19" s="245"/>
      <c r="F19" s="245"/>
      <c r="G19" s="65">
        <v>12</v>
      </c>
      <c r="H19" s="66">
        <f>H20+H21+H22+H23</f>
        <v>-1468823</v>
      </c>
      <c r="I19" s="66">
        <f>I20+I21+I22+I23</f>
        <v>-4039688</v>
      </c>
    </row>
    <row r="20" spans="1:9" ht="12.75" customHeight="1" x14ac:dyDescent="0.2">
      <c r="A20" s="224" t="s">
        <v>181</v>
      </c>
      <c r="B20" s="224"/>
      <c r="C20" s="224"/>
      <c r="D20" s="224"/>
      <c r="E20" s="224"/>
      <c r="F20" s="224"/>
      <c r="G20" s="63">
        <v>13</v>
      </c>
      <c r="H20" s="64">
        <v>-311591</v>
      </c>
      <c r="I20" s="64">
        <v>223970</v>
      </c>
    </row>
    <row r="21" spans="1:9" ht="12.75" customHeight="1" x14ac:dyDescent="0.2">
      <c r="A21" s="224" t="s">
        <v>182</v>
      </c>
      <c r="B21" s="224"/>
      <c r="C21" s="224"/>
      <c r="D21" s="224"/>
      <c r="E21" s="224"/>
      <c r="F21" s="224"/>
      <c r="G21" s="63">
        <v>14</v>
      </c>
      <c r="H21" s="64">
        <v>-452335</v>
      </c>
      <c r="I21" s="64">
        <v>-936951</v>
      </c>
    </row>
    <row r="22" spans="1:9" ht="12.75" customHeight="1" x14ac:dyDescent="0.2">
      <c r="A22" s="224" t="s">
        <v>183</v>
      </c>
      <c r="B22" s="224"/>
      <c r="C22" s="224"/>
      <c r="D22" s="224"/>
      <c r="E22" s="224"/>
      <c r="F22" s="224"/>
      <c r="G22" s="63">
        <v>15</v>
      </c>
      <c r="H22" s="64">
        <v>-708419</v>
      </c>
      <c r="I22" s="64">
        <v>-4417319</v>
      </c>
    </row>
    <row r="23" spans="1:9" ht="12.75" customHeight="1" x14ac:dyDescent="0.2">
      <c r="A23" s="224" t="s">
        <v>184</v>
      </c>
      <c r="B23" s="224"/>
      <c r="C23" s="224"/>
      <c r="D23" s="224"/>
      <c r="E23" s="224"/>
      <c r="F23" s="224"/>
      <c r="G23" s="63">
        <v>16</v>
      </c>
      <c r="H23" s="64">
        <v>3522</v>
      </c>
      <c r="I23" s="64">
        <v>1090612</v>
      </c>
    </row>
    <row r="24" spans="1:9" ht="12.75" customHeight="1" x14ac:dyDescent="0.2">
      <c r="A24" s="241" t="s">
        <v>185</v>
      </c>
      <c r="B24" s="241"/>
      <c r="C24" s="241"/>
      <c r="D24" s="241"/>
      <c r="E24" s="241"/>
      <c r="F24" s="241"/>
      <c r="G24" s="65">
        <v>17</v>
      </c>
      <c r="H24" s="66">
        <f>H18+H19</f>
        <v>9625280</v>
      </c>
      <c r="I24" s="66">
        <f>I18+I19</f>
        <v>14452989</v>
      </c>
    </row>
    <row r="25" spans="1:9" ht="12.75" customHeight="1" x14ac:dyDescent="0.2">
      <c r="A25" s="190" t="s">
        <v>186</v>
      </c>
      <c r="B25" s="190"/>
      <c r="C25" s="190"/>
      <c r="D25" s="190"/>
      <c r="E25" s="190"/>
      <c r="F25" s="190"/>
      <c r="G25" s="63">
        <v>18</v>
      </c>
      <c r="H25" s="64">
        <v>-5552508</v>
      </c>
      <c r="I25" s="64">
        <v>-5989185</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4072772</v>
      </c>
      <c r="I27" s="66">
        <f>I24+I25+I26</f>
        <v>8463804</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6427426</v>
      </c>
      <c r="I29" s="67">
        <v>34887911</v>
      </c>
    </row>
    <row r="30" spans="1:9" ht="12.75" customHeight="1" x14ac:dyDescent="0.2">
      <c r="A30" s="190" t="s">
        <v>191</v>
      </c>
      <c r="B30" s="190"/>
      <c r="C30" s="190"/>
      <c r="D30" s="190"/>
      <c r="E30" s="190"/>
      <c r="F30" s="190"/>
      <c r="G30" s="63">
        <v>22</v>
      </c>
      <c r="H30" s="67">
        <v>0</v>
      </c>
      <c r="I30" s="67"/>
    </row>
    <row r="31" spans="1:9" ht="12.75" customHeight="1" x14ac:dyDescent="0.2">
      <c r="A31" s="190" t="s">
        <v>192</v>
      </c>
      <c r="B31" s="190"/>
      <c r="C31" s="190"/>
      <c r="D31" s="190"/>
      <c r="E31" s="190"/>
      <c r="F31" s="190"/>
      <c r="G31" s="63">
        <v>23</v>
      </c>
      <c r="H31" s="67">
        <v>96552</v>
      </c>
      <c r="I31" s="67">
        <v>1666256</v>
      </c>
    </row>
    <row r="32" spans="1:9" ht="12.75" customHeight="1" x14ac:dyDescent="0.2">
      <c r="A32" s="190" t="s">
        <v>193</v>
      </c>
      <c r="B32" s="190"/>
      <c r="C32" s="190"/>
      <c r="D32" s="190"/>
      <c r="E32" s="190"/>
      <c r="F32" s="190"/>
      <c r="G32" s="63">
        <v>24</v>
      </c>
      <c r="H32" s="67">
        <v>0</v>
      </c>
      <c r="I32" s="67"/>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52845</v>
      </c>
      <c r="I34" s="67">
        <v>0</v>
      </c>
    </row>
    <row r="35" spans="1:9" ht="26.45" customHeight="1" x14ac:dyDescent="0.2">
      <c r="A35" s="241" t="s">
        <v>196</v>
      </c>
      <c r="B35" s="241"/>
      <c r="C35" s="241"/>
      <c r="D35" s="241"/>
      <c r="E35" s="241"/>
      <c r="F35" s="241"/>
      <c r="G35" s="65">
        <v>27</v>
      </c>
      <c r="H35" s="68">
        <f>H29+H30+H31+H32+H33+H34</f>
        <v>6576823</v>
      </c>
      <c r="I35" s="68">
        <f>I29+I30+I31+I32+I33+I34</f>
        <v>36554167</v>
      </c>
    </row>
    <row r="36" spans="1:9" ht="22.9" customHeight="1" x14ac:dyDescent="0.2">
      <c r="A36" s="190" t="s">
        <v>197</v>
      </c>
      <c r="B36" s="190"/>
      <c r="C36" s="190"/>
      <c r="D36" s="190"/>
      <c r="E36" s="190"/>
      <c r="F36" s="190"/>
      <c r="G36" s="63">
        <v>28</v>
      </c>
      <c r="H36" s="67">
        <v>-11350724</v>
      </c>
      <c r="I36" s="67">
        <v>-14967</v>
      </c>
    </row>
    <row r="37" spans="1:9" ht="12.75" customHeight="1" x14ac:dyDescent="0.2">
      <c r="A37" s="190" t="s">
        <v>198</v>
      </c>
      <c r="B37" s="190"/>
      <c r="C37" s="190"/>
      <c r="D37" s="190"/>
      <c r="E37" s="190"/>
      <c r="F37" s="190"/>
      <c r="G37" s="63">
        <v>29</v>
      </c>
      <c r="H37" s="67">
        <v>0</v>
      </c>
      <c r="I37" s="67">
        <v>-16031487</v>
      </c>
    </row>
    <row r="38" spans="1:9" ht="12.75" customHeight="1" x14ac:dyDescent="0.2">
      <c r="A38" s="190" t="s">
        <v>199</v>
      </c>
      <c r="B38" s="190"/>
      <c r="C38" s="190"/>
      <c r="D38" s="190"/>
      <c r="E38" s="190"/>
      <c r="F38" s="190"/>
      <c r="G38" s="63">
        <v>30</v>
      </c>
      <c r="H38" s="67">
        <v>-287422</v>
      </c>
      <c r="I38" s="67">
        <v>-153219</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-11638146</v>
      </c>
      <c r="I41" s="68">
        <f>I36+I37+I38+I39+I40</f>
        <v>-16199673</v>
      </c>
    </row>
    <row r="42" spans="1:9" ht="29.45" customHeight="1" x14ac:dyDescent="0.2">
      <c r="A42" s="242" t="s">
        <v>203</v>
      </c>
      <c r="B42" s="242"/>
      <c r="C42" s="242"/>
      <c r="D42" s="242"/>
      <c r="E42" s="242"/>
      <c r="F42" s="242"/>
      <c r="G42" s="65">
        <v>34</v>
      </c>
      <c r="H42" s="68">
        <f>H35+H41</f>
        <v>-5061323</v>
      </c>
      <c r="I42" s="68">
        <f>I35+I41</f>
        <v>20354494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1686842</v>
      </c>
      <c r="I46" s="67">
        <v>3944018</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1686842</v>
      </c>
      <c r="I48" s="68">
        <f>I44+I45+I46+I47</f>
        <v>3944018</v>
      </c>
    </row>
    <row r="49" spans="1:9" ht="24.6" customHeight="1" x14ac:dyDescent="0.2">
      <c r="A49" s="190" t="s">
        <v>305</v>
      </c>
      <c r="B49" s="190"/>
      <c r="C49" s="190"/>
      <c r="D49" s="190"/>
      <c r="E49" s="190"/>
      <c r="F49" s="190"/>
      <c r="G49" s="63">
        <v>40</v>
      </c>
      <c r="H49" s="67">
        <v>-10116529</v>
      </c>
      <c r="I49" s="67">
        <v>-29210009</v>
      </c>
    </row>
    <row r="50" spans="1:9" ht="12.75" customHeight="1" x14ac:dyDescent="0.2">
      <c r="A50" s="190" t="s">
        <v>210</v>
      </c>
      <c r="B50" s="190"/>
      <c r="C50" s="190"/>
      <c r="D50" s="190"/>
      <c r="E50" s="190"/>
      <c r="F50" s="190"/>
      <c r="G50" s="63">
        <v>41</v>
      </c>
      <c r="H50" s="67">
        <v>-6955455</v>
      </c>
      <c r="I50" s="67">
        <v>-16806</v>
      </c>
    </row>
    <row r="51" spans="1:9" ht="12.75" customHeight="1" x14ac:dyDescent="0.2">
      <c r="A51" s="190" t="s">
        <v>211</v>
      </c>
      <c r="B51" s="190"/>
      <c r="C51" s="190"/>
      <c r="D51" s="190"/>
      <c r="E51" s="190"/>
      <c r="F51" s="190"/>
      <c r="G51" s="63">
        <v>42</v>
      </c>
      <c r="H51" s="67">
        <v>-534861</v>
      </c>
      <c r="I51" s="67">
        <v>0</v>
      </c>
    </row>
    <row r="52" spans="1:9" ht="22.9" customHeight="1" x14ac:dyDescent="0.2">
      <c r="A52" s="190" t="s">
        <v>212</v>
      </c>
      <c r="B52" s="190"/>
      <c r="C52" s="190"/>
      <c r="D52" s="190"/>
      <c r="E52" s="190"/>
      <c r="F52" s="190"/>
      <c r="G52" s="63">
        <v>43</v>
      </c>
      <c r="H52" s="67">
        <v>0</v>
      </c>
      <c r="I52" s="67">
        <v>-8347</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-17606845</v>
      </c>
      <c r="I54" s="68">
        <f>I49+I50+I51+I52+I53</f>
        <v>-29235162</v>
      </c>
    </row>
    <row r="55" spans="1:9" ht="29.45" customHeight="1" x14ac:dyDescent="0.2">
      <c r="A55" s="242" t="s">
        <v>215</v>
      </c>
      <c r="B55" s="242"/>
      <c r="C55" s="242"/>
      <c r="D55" s="242"/>
      <c r="E55" s="242"/>
      <c r="F55" s="242"/>
      <c r="G55" s="65">
        <v>46</v>
      </c>
      <c r="H55" s="68">
        <f>H48+H54</f>
        <v>-15920003</v>
      </c>
      <c r="I55" s="68">
        <f>I48+I54</f>
        <v>-25291144</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-16908554</v>
      </c>
      <c r="I57" s="68">
        <f>I27+I42+I55+I56</f>
        <v>3527154</v>
      </c>
    </row>
    <row r="58" spans="1:9" x14ac:dyDescent="0.2">
      <c r="A58" s="244" t="s">
        <v>218</v>
      </c>
      <c r="B58" s="244"/>
      <c r="C58" s="244"/>
      <c r="D58" s="244"/>
      <c r="E58" s="244"/>
      <c r="F58" s="244"/>
      <c r="G58" s="63">
        <v>49</v>
      </c>
      <c r="H58" s="67">
        <v>23133429</v>
      </c>
      <c r="I58" s="67">
        <v>2893517</v>
      </c>
    </row>
    <row r="59" spans="1:9" ht="31.15" customHeight="1" x14ac:dyDescent="0.2">
      <c r="A59" s="242" t="s">
        <v>219</v>
      </c>
      <c r="B59" s="242"/>
      <c r="C59" s="242"/>
      <c r="D59" s="242"/>
      <c r="E59" s="242"/>
      <c r="F59" s="242"/>
      <c r="G59" s="65">
        <v>50</v>
      </c>
      <c r="H59" s="68">
        <f>H57+H58</f>
        <v>6224875</v>
      </c>
      <c r="I59" s="68">
        <f>I57+I58</f>
        <v>6420671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3" zoomScaleNormal="100" zoomScaleSheetLayoutView="100" workbookViewId="0">
      <selection activeCell="M32" sqref="M3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470</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ySplit="5" topLeftCell="A9" activePane="bottomLeft" state="frozen"/>
      <selection pane="bottomLeft" activeCell="A35" sqref="A35:Y3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55565200</v>
      </c>
      <c r="I7" s="33">
        <v>0</v>
      </c>
      <c r="J7" s="33">
        <v>2779776</v>
      </c>
      <c r="K7" s="33">
        <v>967959</v>
      </c>
      <c r="L7" s="33">
        <v>967959</v>
      </c>
      <c r="M7" s="33">
        <v>0</v>
      </c>
      <c r="N7" s="33">
        <v>0</v>
      </c>
      <c r="O7" s="33">
        <v>0</v>
      </c>
      <c r="P7" s="33">
        <v>507162</v>
      </c>
      <c r="Q7" s="33">
        <v>0</v>
      </c>
      <c r="R7" s="33">
        <v>0</v>
      </c>
      <c r="S7" s="33">
        <v>0</v>
      </c>
      <c r="T7" s="33">
        <v>8600089</v>
      </c>
      <c r="U7" s="33">
        <v>63942876</v>
      </c>
      <c r="V7" s="33">
        <v>4992160</v>
      </c>
      <c r="W7" s="34">
        <f>H7+I7+J7+K7-L7+M7+N7+O7+P7+Q7+R7+U7+V7+S7+T7</f>
        <v>136387263</v>
      </c>
      <c r="X7" s="33">
        <v>150012</v>
      </c>
      <c r="Y7" s="34">
        <f>W7+X7</f>
        <v>136537275</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55565200</v>
      </c>
      <c r="I10" s="34">
        <f t="shared" ref="I10:Y10" si="2">I7+I8+I9</f>
        <v>0</v>
      </c>
      <c r="J10" s="34">
        <f t="shared" si="2"/>
        <v>2779776</v>
      </c>
      <c r="K10" s="34">
        <f>K7+K8+K9</f>
        <v>967959</v>
      </c>
      <c r="L10" s="34">
        <f t="shared" si="2"/>
        <v>967959</v>
      </c>
      <c r="M10" s="34">
        <f t="shared" si="2"/>
        <v>0</v>
      </c>
      <c r="N10" s="34">
        <f t="shared" si="2"/>
        <v>0</v>
      </c>
      <c r="O10" s="34">
        <f t="shared" si="2"/>
        <v>0</v>
      </c>
      <c r="P10" s="34">
        <f t="shared" si="2"/>
        <v>507162</v>
      </c>
      <c r="Q10" s="34">
        <f t="shared" si="2"/>
        <v>0</v>
      </c>
      <c r="R10" s="34">
        <f t="shared" si="2"/>
        <v>0</v>
      </c>
      <c r="S10" s="34">
        <f t="shared" si="2"/>
        <v>0</v>
      </c>
      <c r="T10" s="34">
        <f t="shared" si="2"/>
        <v>8600089</v>
      </c>
      <c r="U10" s="34">
        <f t="shared" si="2"/>
        <v>63942876</v>
      </c>
      <c r="V10" s="34">
        <f t="shared" si="2"/>
        <v>4992160</v>
      </c>
      <c r="W10" s="34">
        <f t="shared" si="2"/>
        <v>136387263</v>
      </c>
      <c r="X10" s="34">
        <f t="shared" si="2"/>
        <v>150012</v>
      </c>
      <c r="Y10" s="34">
        <f t="shared" si="2"/>
        <v>136537275</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-15755965</v>
      </c>
      <c r="W11" s="34">
        <f t="shared" ref="W11:W29" si="3">H11+I11+J11+K11-L11+M11+N11+O11+P11+Q11+R11+U11+V11+S11+T11</f>
        <v>-15755965</v>
      </c>
      <c r="X11" s="33">
        <v>100958</v>
      </c>
      <c r="Y11" s="34">
        <f t="shared" ref="Y11:Y29" si="4">W11+X11</f>
        <v>-15655007</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-3192257</v>
      </c>
      <c r="U12" s="35">
        <v>0</v>
      </c>
      <c r="V12" s="35">
        <v>0</v>
      </c>
      <c r="W12" s="34">
        <f t="shared" si="3"/>
        <v>-3192257</v>
      </c>
      <c r="X12" s="33">
        <v>0</v>
      </c>
      <c r="Y12" s="34">
        <f t="shared" si="4"/>
        <v>-3192257</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-671727</v>
      </c>
      <c r="L19" s="33">
        <v>-671727</v>
      </c>
      <c r="M19" s="33">
        <v>0</v>
      </c>
      <c r="N19" s="33">
        <v>0</v>
      </c>
      <c r="O19" s="33">
        <v>0</v>
      </c>
      <c r="P19" s="33">
        <v>0</v>
      </c>
      <c r="Q19" s="33">
        <v>0</v>
      </c>
      <c r="R19" s="33">
        <v>0</v>
      </c>
      <c r="S19" s="33">
        <v>0</v>
      </c>
      <c r="T19" s="33">
        <v>0</v>
      </c>
      <c r="U19" s="33">
        <v>671727</v>
      </c>
      <c r="V19" s="33">
        <v>0</v>
      </c>
      <c r="W19" s="34">
        <f t="shared" si="3"/>
        <v>671727</v>
      </c>
      <c r="X19" s="33">
        <v>0</v>
      </c>
      <c r="Y19" s="34">
        <f t="shared" si="4"/>
        <v>671727</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-87526</v>
      </c>
      <c r="V24" s="33">
        <v>0</v>
      </c>
      <c r="W24" s="34">
        <f t="shared" si="3"/>
        <v>-87526</v>
      </c>
      <c r="X24" s="33">
        <v>-87506</v>
      </c>
      <c r="Y24" s="34">
        <f t="shared" si="4"/>
        <v>-175032</v>
      </c>
    </row>
    <row r="25" spans="1:25" x14ac:dyDescent="0.2">
      <c r="A25" s="277" t="s">
        <v>421</v>
      </c>
      <c r="B25" s="277"/>
      <c r="C25" s="277"/>
      <c r="D25" s="277"/>
      <c r="E25" s="277"/>
      <c r="F25" s="277"/>
      <c r="G25" s="6">
        <v>19</v>
      </c>
      <c r="H25" s="33">
        <v>27782600</v>
      </c>
      <c r="I25" s="33">
        <v>9547025</v>
      </c>
      <c r="J25" s="33">
        <v>0</v>
      </c>
      <c r="K25" s="33">
        <v>0</v>
      </c>
      <c r="L25" s="33">
        <v>0</v>
      </c>
      <c r="M25" s="33">
        <v>0</v>
      </c>
      <c r="N25" s="33">
        <v>0</v>
      </c>
      <c r="O25" s="33">
        <v>0</v>
      </c>
      <c r="P25" s="33">
        <v>0</v>
      </c>
      <c r="Q25" s="33">
        <v>0</v>
      </c>
      <c r="R25" s="33">
        <v>0</v>
      </c>
      <c r="S25" s="33">
        <v>0</v>
      </c>
      <c r="T25" s="33">
        <v>0</v>
      </c>
      <c r="U25" s="33">
        <v>0</v>
      </c>
      <c r="V25" s="33">
        <v>0</v>
      </c>
      <c r="W25" s="34">
        <f t="shared" si="3"/>
        <v>37329625</v>
      </c>
      <c r="X25" s="33">
        <v>0</v>
      </c>
      <c r="Y25" s="34">
        <f t="shared" si="4"/>
        <v>37329625</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-6955455</v>
      </c>
      <c r="V26" s="33">
        <v>0</v>
      </c>
      <c r="W26" s="34">
        <f t="shared" si="3"/>
        <v>-6955455</v>
      </c>
      <c r="X26" s="33">
        <v>0</v>
      </c>
      <c r="Y26" s="34">
        <f t="shared" si="4"/>
        <v>-6955455</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4992160</v>
      </c>
      <c r="V28" s="33">
        <v>-4992160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83347800</v>
      </c>
      <c r="I30" s="36">
        <f t="shared" ref="I30:Y30" si="5">SUM(I10:I29)</f>
        <v>9547025</v>
      </c>
      <c r="J30" s="36">
        <f t="shared" si="5"/>
        <v>2779776</v>
      </c>
      <c r="K30" s="36">
        <f t="shared" si="5"/>
        <v>296232</v>
      </c>
      <c r="L30" s="36">
        <f t="shared" si="5"/>
        <v>296232</v>
      </c>
      <c r="M30" s="36">
        <f t="shared" si="5"/>
        <v>0</v>
      </c>
      <c r="N30" s="36">
        <f t="shared" si="5"/>
        <v>0</v>
      </c>
      <c r="O30" s="36">
        <f t="shared" si="5"/>
        <v>0</v>
      </c>
      <c r="P30" s="36">
        <f t="shared" si="5"/>
        <v>507162</v>
      </c>
      <c r="Q30" s="36">
        <f t="shared" si="5"/>
        <v>0</v>
      </c>
      <c r="R30" s="36">
        <f t="shared" si="5"/>
        <v>0</v>
      </c>
      <c r="S30" s="36">
        <f t="shared" si="5"/>
        <v>0</v>
      </c>
      <c r="T30" s="36">
        <f t="shared" si="5"/>
        <v>5407832</v>
      </c>
      <c r="U30" s="36">
        <f t="shared" si="5"/>
        <v>62563782</v>
      </c>
      <c r="V30" s="36">
        <f t="shared" si="5"/>
        <v>-15755965</v>
      </c>
      <c r="W30" s="36">
        <f t="shared" si="5"/>
        <v>148397412</v>
      </c>
      <c r="X30" s="36">
        <f t="shared" si="5"/>
        <v>163464</v>
      </c>
      <c r="Y30" s="36">
        <f t="shared" si="5"/>
        <v>148560876</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-671727</v>
      </c>
      <c r="L32" s="34">
        <f t="shared" si="6"/>
        <v>-671727</v>
      </c>
      <c r="M32" s="34">
        <f t="shared" si="6"/>
        <v>0</v>
      </c>
      <c r="N32" s="34">
        <f t="shared" si="6"/>
        <v>0</v>
      </c>
      <c r="O32" s="34">
        <f t="shared" si="6"/>
        <v>0</v>
      </c>
      <c r="P32" s="34">
        <f t="shared" si="6"/>
        <v>0</v>
      </c>
      <c r="Q32" s="34">
        <f t="shared" si="6"/>
        <v>0</v>
      </c>
      <c r="R32" s="34">
        <f t="shared" si="6"/>
        <v>0</v>
      </c>
      <c r="S32" s="34">
        <f t="shared" ref="S32:T32" si="7">SUM(S12:S20)</f>
        <v>0</v>
      </c>
      <c r="T32" s="34">
        <f t="shared" si="7"/>
        <v>-3192257</v>
      </c>
      <c r="U32" s="34">
        <f t="shared" si="6"/>
        <v>671727</v>
      </c>
      <c r="V32" s="34">
        <f t="shared" si="6"/>
        <v>0</v>
      </c>
      <c r="W32" s="34">
        <f t="shared" si="6"/>
        <v>-2520530</v>
      </c>
      <c r="X32" s="34">
        <f t="shared" si="6"/>
        <v>0</v>
      </c>
      <c r="Y32" s="34">
        <f t="shared" si="6"/>
        <v>-2520530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-671727</v>
      </c>
      <c r="L33" s="34">
        <f t="shared" si="8"/>
        <v>-671727</v>
      </c>
      <c r="M33" s="34">
        <f t="shared" si="8"/>
        <v>0</v>
      </c>
      <c r="N33" s="34">
        <f t="shared" si="8"/>
        <v>0</v>
      </c>
      <c r="O33" s="34">
        <f t="shared" si="8"/>
        <v>0</v>
      </c>
      <c r="P33" s="34">
        <f t="shared" si="8"/>
        <v>0</v>
      </c>
      <c r="Q33" s="34">
        <f t="shared" si="8"/>
        <v>0</v>
      </c>
      <c r="R33" s="34">
        <f t="shared" si="8"/>
        <v>0</v>
      </c>
      <c r="S33" s="34">
        <f t="shared" ref="S33:T33" si="9">S11+S32</f>
        <v>0</v>
      </c>
      <c r="T33" s="34">
        <f t="shared" si="9"/>
        <v>-3192257</v>
      </c>
      <c r="U33" s="34">
        <f t="shared" si="8"/>
        <v>671727</v>
      </c>
      <c r="V33" s="34">
        <f t="shared" si="8"/>
        <v>-15755965</v>
      </c>
      <c r="W33" s="34">
        <f t="shared" si="8"/>
        <v>-18276495</v>
      </c>
      <c r="X33" s="34">
        <f t="shared" si="8"/>
        <v>100958</v>
      </c>
      <c r="Y33" s="34">
        <f t="shared" si="8"/>
        <v>-18175537</v>
      </c>
    </row>
    <row r="34" spans="1:25" ht="30.75" customHeight="1" x14ac:dyDescent="0.2">
      <c r="A34" s="276" t="s">
        <v>427</v>
      </c>
      <c r="B34" s="276"/>
      <c r="C34" s="276"/>
      <c r="D34" s="276"/>
      <c r="E34" s="276"/>
      <c r="F34" s="276"/>
      <c r="G34" s="8">
        <v>27</v>
      </c>
      <c r="H34" s="36">
        <f>SUM(H21:H29)</f>
        <v>27782600</v>
      </c>
      <c r="I34" s="36">
        <f t="shared" ref="I34:Y34" si="10">SUM(I21:I29)</f>
        <v>9547025</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-2050821</v>
      </c>
      <c r="V34" s="36">
        <f t="shared" si="10"/>
        <v>-4992160</v>
      </c>
      <c r="W34" s="36">
        <f t="shared" si="10"/>
        <v>30286644</v>
      </c>
      <c r="X34" s="36">
        <f t="shared" si="10"/>
        <v>-87506</v>
      </c>
      <c r="Y34" s="36">
        <f t="shared" si="10"/>
        <v>30199138</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83347800</v>
      </c>
      <c r="I36" s="33">
        <v>9547025</v>
      </c>
      <c r="J36" s="33">
        <v>2779776</v>
      </c>
      <c r="K36" s="33">
        <v>296232</v>
      </c>
      <c r="L36" s="33">
        <v>296232</v>
      </c>
      <c r="M36" s="33">
        <v>0</v>
      </c>
      <c r="N36" s="33">
        <v>0</v>
      </c>
      <c r="O36" s="33">
        <v>0</v>
      </c>
      <c r="P36" s="33">
        <v>507162</v>
      </c>
      <c r="Q36" s="33">
        <v>0</v>
      </c>
      <c r="R36" s="33">
        <v>0</v>
      </c>
      <c r="S36" s="33">
        <v>0</v>
      </c>
      <c r="T36" s="33">
        <v>5407832</v>
      </c>
      <c r="U36" s="33">
        <v>62563782</v>
      </c>
      <c r="V36" s="33">
        <v>-15755965</v>
      </c>
      <c r="W36" s="37">
        <f>H36+I36+J36+K36-L36+M36+N36+O36+P36+Q36+R36+U36+V36+S36+T36</f>
        <v>148397412</v>
      </c>
      <c r="X36" s="33">
        <v>163464</v>
      </c>
      <c r="Y36" s="37">
        <f t="shared" ref="Y36:Y38" si="12">W36+X36</f>
        <v>148560876</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83347800</v>
      </c>
      <c r="I39" s="34">
        <f t="shared" ref="I39:Y39" si="14">I36+I37+I38</f>
        <v>9547025</v>
      </c>
      <c r="J39" s="34">
        <f t="shared" si="14"/>
        <v>2779776</v>
      </c>
      <c r="K39" s="34">
        <f t="shared" si="14"/>
        <v>296232</v>
      </c>
      <c r="L39" s="34">
        <f t="shared" si="14"/>
        <v>296232</v>
      </c>
      <c r="M39" s="34">
        <f t="shared" si="14"/>
        <v>0</v>
      </c>
      <c r="N39" s="34">
        <f t="shared" si="14"/>
        <v>0</v>
      </c>
      <c r="O39" s="34">
        <f t="shared" si="14"/>
        <v>0</v>
      </c>
      <c r="P39" s="34">
        <f t="shared" si="14"/>
        <v>507162</v>
      </c>
      <c r="Q39" s="34">
        <f t="shared" si="14"/>
        <v>0</v>
      </c>
      <c r="R39" s="34">
        <f t="shared" si="14"/>
        <v>0</v>
      </c>
      <c r="S39" s="34">
        <f t="shared" si="14"/>
        <v>0</v>
      </c>
      <c r="T39" s="34">
        <f t="shared" si="14"/>
        <v>5407832</v>
      </c>
      <c r="U39" s="34">
        <f t="shared" si="14"/>
        <v>62563782</v>
      </c>
      <c r="V39" s="34">
        <f t="shared" si="14"/>
        <v>-15755965</v>
      </c>
      <c r="W39" s="34">
        <f t="shared" si="14"/>
        <v>148397412</v>
      </c>
      <c r="X39" s="34">
        <f t="shared" si="14"/>
        <v>163464</v>
      </c>
      <c r="Y39" s="34">
        <f t="shared" si="14"/>
        <v>148560876</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7343257</v>
      </c>
      <c r="W40" s="37">
        <f t="shared" ref="W40:W58" si="15">H40+I40+J40+K40-L40+M40+N40+O40+P40+Q40+R40+U40+V40+S40+T40</f>
        <v>7343257</v>
      </c>
      <c r="X40" s="33">
        <v>43496</v>
      </c>
      <c r="Y40" s="37">
        <f t="shared" ref="Y40:Y58" si="16">W40+X40</f>
        <v>7386753</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-2207164</v>
      </c>
      <c r="U41" s="35">
        <v>0</v>
      </c>
      <c r="V41" s="35">
        <v>0</v>
      </c>
      <c r="W41" s="37">
        <f t="shared" si="15"/>
        <v>-2207164</v>
      </c>
      <c r="X41" s="33">
        <v>0</v>
      </c>
      <c r="Y41" s="37">
        <f t="shared" si="16"/>
        <v>-2207164</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-8347</v>
      </c>
      <c r="V53" s="33">
        <v>0</v>
      </c>
      <c r="W53" s="37">
        <f t="shared" si="15"/>
        <v>-8347</v>
      </c>
      <c r="X53" s="33">
        <v>0</v>
      </c>
      <c r="Y53" s="37">
        <f t="shared" si="16"/>
        <v>-8347</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-15755965</v>
      </c>
      <c r="V57" s="33">
        <v>15755965</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83347800</v>
      </c>
      <c r="I59" s="36">
        <f t="shared" ref="I59:Y59" si="17">SUM(I39:I58)</f>
        <v>9547025</v>
      </c>
      <c r="J59" s="36">
        <f t="shared" si="17"/>
        <v>2779776</v>
      </c>
      <c r="K59" s="36">
        <f t="shared" si="17"/>
        <v>296232</v>
      </c>
      <c r="L59" s="36">
        <f t="shared" si="17"/>
        <v>296232</v>
      </c>
      <c r="M59" s="36">
        <f t="shared" si="17"/>
        <v>0</v>
      </c>
      <c r="N59" s="36">
        <f t="shared" si="17"/>
        <v>0</v>
      </c>
      <c r="O59" s="36">
        <f t="shared" si="17"/>
        <v>0</v>
      </c>
      <c r="P59" s="36">
        <f t="shared" si="17"/>
        <v>507162</v>
      </c>
      <c r="Q59" s="36">
        <f t="shared" si="17"/>
        <v>0</v>
      </c>
      <c r="R59" s="36">
        <f t="shared" si="17"/>
        <v>0</v>
      </c>
      <c r="S59" s="36">
        <f t="shared" si="17"/>
        <v>0</v>
      </c>
      <c r="T59" s="36">
        <f t="shared" si="17"/>
        <v>3200668</v>
      </c>
      <c r="U59" s="36">
        <f t="shared" si="17"/>
        <v>46799470</v>
      </c>
      <c r="V59" s="36">
        <f t="shared" si="17"/>
        <v>7343257</v>
      </c>
      <c r="W59" s="36">
        <f t="shared" si="17"/>
        <v>153525158</v>
      </c>
      <c r="X59" s="36">
        <f t="shared" si="17"/>
        <v>206960</v>
      </c>
      <c r="Y59" s="36">
        <f t="shared" si="17"/>
        <v>153732118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-2207164</v>
      </c>
      <c r="U61" s="37">
        <f t="shared" si="18"/>
        <v>0</v>
      </c>
      <c r="V61" s="37">
        <f t="shared" si="18"/>
        <v>0</v>
      </c>
      <c r="W61" s="37">
        <f t="shared" si="18"/>
        <v>-2207164</v>
      </c>
      <c r="X61" s="37">
        <f t="shared" si="18"/>
        <v>0</v>
      </c>
      <c r="Y61" s="37">
        <f t="shared" si="18"/>
        <v>-2207164</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-2207164</v>
      </c>
      <c r="U62" s="37">
        <f t="shared" si="20"/>
        <v>0</v>
      </c>
      <c r="V62" s="37">
        <f t="shared" si="20"/>
        <v>7343257</v>
      </c>
      <c r="W62" s="37">
        <f t="shared" si="20"/>
        <v>5136093</v>
      </c>
      <c r="X62" s="37">
        <f t="shared" si="20"/>
        <v>43496</v>
      </c>
      <c r="Y62" s="37">
        <f t="shared" si="20"/>
        <v>5179589</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-15764312</v>
      </c>
      <c r="V63" s="38">
        <f t="shared" si="22"/>
        <v>15755965</v>
      </c>
      <c r="W63" s="38">
        <f t="shared" si="22"/>
        <v>-8347</v>
      </c>
      <c r="X63" s="38">
        <f t="shared" si="22"/>
        <v>0</v>
      </c>
      <c r="Y63" s="38">
        <f t="shared" si="22"/>
        <v>-8347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4" zoomScale="66" zoomScaleNormal="66" workbookViewId="0">
      <selection sqref="A1:I40"/>
    </sheetView>
  </sheetViews>
  <sheetFormatPr defaultRowHeight="12.75" x14ac:dyDescent="0.2"/>
  <cols>
    <col min="9" max="9" width="95" customWidth="1"/>
  </cols>
  <sheetData>
    <row r="1" spans="1:9" x14ac:dyDescent="0.2">
      <c r="A1" s="302" t="s">
        <v>474</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Vicenco Jerkovic</cp:lastModifiedBy>
  <cp:lastPrinted>2024-10-29T07:32:44Z</cp:lastPrinted>
  <dcterms:created xsi:type="dcterms:W3CDTF">2008-10-17T11:51:54Z</dcterms:created>
  <dcterms:modified xsi:type="dcterms:W3CDTF">2024-10-29T07:32:54Z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