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GI 2024\OBJAVA 27.02\HRVATSKI\1Y\XLS-XML\"/>
    </mc:Choice>
  </mc:AlternateContent>
  <xr:revisionPtr revIDLastSave="0" documentId="13_ncr:1_{9CA36DE7-6FB4-4D3A-BACC-D113140488C5}"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22" l="1"/>
  <c r="V28" i="22"/>
  <c r="U28" i="22" s="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X63" i="22"/>
  <c r="H63" i="22"/>
  <c r="H61" i="22"/>
  <c r="H62" i="22" s="1"/>
  <c r="X39" i="22"/>
  <c r="X59" i="22" s="1"/>
  <c r="Y34" i="22" l="1"/>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V10" i="22"/>
  <c r="V30" i="22" s="1"/>
  <c r="V36" i="22" s="1"/>
  <c r="V57" i="22" s="1"/>
  <c r="U57" i="22" s="1"/>
  <c r="X10" i="22"/>
  <c r="X30" i="22" s="1"/>
  <c r="Y10" i="22"/>
  <c r="Y30" i="22" s="1"/>
  <c r="H10" i="22"/>
  <c r="H30" i="22" s="1"/>
  <c r="H36" i="22" s="1"/>
  <c r="I48" i="21"/>
  <c r="H48" i="21"/>
  <c r="I42" i="21"/>
  <c r="H42" i="21"/>
  <c r="V39" i="22" l="1"/>
  <c r="V59" i="22" s="1"/>
  <c r="H39" i="22"/>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W36" i="22" l="1"/>
  <c r="Y36" i="22" s="1"/>
  <c r="Y39" i="22" s="1"/>
  <c r="V63" i="22"/>
  <c r="I24" i="20"/>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W39" i="22" l="1"/>
  <c r="W57" i="22"/>
  <c r="U63" i="22"/>
  <c r="U59" i="22"/>
  <c r="I57" i="20"/>
  <c r="I59" i="20" s="1"/>
  <c r="H57" i="20"/>
  <c r="H59" i="20" s="1"/>
  <c r="H59" i="19"/>
  <c r="I59" i="19"/>
  <c r="H75" i="18"/>
  <c r="H13" i="19"/>
  <c r="H60" i="19" s="1"/>
  <c r="H44" i="18"/>
  <c r="I75" i="18"/>
  <c r="I133" i="18" s="1"/>
  <c r="I13" i="19"/>
  <c r="I60" i="19" s="1"/>
  <c r="I44" i="18"/>
  <c r="I38" i="18"/>
  <c r="H38" i="18"/>
  <c r="I27" i="18"/>
  <c r="H27" i="18"/>
  <c r="I17" i="18"/>
  <c r="H10" i="18"/>
  <c r="I10" i="18"/>
  <c r="H133" i="18" l="1"/>
  <c r="Y57" i="22"/>
  <c r="W63" i="22"/>
  <c r="W59" i="22"/>
  <c r="H63" i="19"/>
  <c r="H9" i="18"/>
  <c r="H72" i="18" s="1"/>
  <c r="I62" i="19"/>
  <c r="I63" i="19"/>
  <c r="H62" i="19"/>
  <c r="H61" i="19"/>
  <c r="I61" i="19"/>
  <c r="I9" i="18"/>
  <c r="I72" i="18" s="1"/>
  <c r="Y63" i="22" l="1"/>
  <c r="Y59" i="22"/>
  <c r="H66" i="19"/>
  <c r="H67" i="19"/>
  <c r="I66" i="19"/>
  <c r="I67" i="19"/>
  <c r="I65" i="19"/>
  <c r="I88" i="19" s="1"/>
  <c r="I108" i="19" s="1"/>
  <c r="H65" i="19"/>
  <c r="H88" i="19" l="1"/>
  <c r="H108" i="19" s="1"/>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<sst xmlns="http://schemas.openxmlformats.org/spreadsheetml/2006/main" count="538" uniqueCount="470">
  <si>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</si>
  <si>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</si>
  <si>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</si>
  <si>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</si>
  <si>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</si>
  <si>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</si>
  <si>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</si>
  <si>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</si>
  <si>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</si>
  <si>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</si>
  <si>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</si>
  <si>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</si>
  <si>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</si>
  <si>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</si>
  <si>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</si>
  <si>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</si>
  <si>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</si>
  <si>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</si>
  <si>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</si>
  <si>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</si>
  <si>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</si>
  <si>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</si>
  <si>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</si>
  <si>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</si>
  <si>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</si>
  <si>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</si>
  <si>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</si>
  <si>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</si>
  <si>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</si>
  <si>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</si>
  <si>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</si>
  <si>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</si>
  <si>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</si>
  <si>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</si>
  <si>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</si>
  <si>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</si>
  <si>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</si>
  <si>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</si>
  <si>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</si>
  <si>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</si>
  <si>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</si>
  <si>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</si>
  <si>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</si>
  <si>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</si>
  <si>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</si>
  <si>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</si>
  <si>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</si>
  <si>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</si>
  <si>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</si>
  <si>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</si>
  <si>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</si>
  <si>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</si>
  <si>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</si>
  <si>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</si>
  <si>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</si>
  <si>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</si>
  <si>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</si>
  <si>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</si>
  <si>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</si>
  <si>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</si>
  <si>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</si>
  <si>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</si>
  <si>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</si>
  <si>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</si>
  <si>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</si>
  <si>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</si>
  <si>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</si>
  <si>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</si>
  <si>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</si>
  <si>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</si>
  <si>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</si>
  <si>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</si>
  <si>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</si>
  <si>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</si>
  <si>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</si>
  <si>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</si>
  <si>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</si>
  <si>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</si>
  <si>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</si>
  <si>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</si>
  <si>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</si>
  <si>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</si>
  <si>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</si>
  <si>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</si>
  <si>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</si>
  <si>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</si>
  <si>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</si>
  <si>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</si>
  <si>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</si>
  <si>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</si>
  <si>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</si>
  <si>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</si>
  <si>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</si>
  <si>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</si>
  <si>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</si>
  <si>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</si>
  <si>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</si>
  <si>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</si>
  <si>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</si>
  <si>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</si>
  <si>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</si>
  <si>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</si>
  <si>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</si>
  <si>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</si>
  <si>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</si>
  <si>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</si>
  <si>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</si>
  <si>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</si>
  <si>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</si>
  <si>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</si>
  <si>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</si>
  <si>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</si>
  <si>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</si>
  <si>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</si>
  <si>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</si>
  <si>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</si>
  <si>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</si>
  <si>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</si>
  <si>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</si>
  <si>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</si>
  <si>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</si>
  <si>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</si>
  <si>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</si>
  <si>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</si>
  <si>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</si>
  <si>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</si>
  <si>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</si>
  <si>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</si>
  <si>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</si>
  <si>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</si>
  <si>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</si>
  <si>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</si>
  <si>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</si>
  <si>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</si>
  <si>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</si>
  <si>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</si>
  <si>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</si>
  <si>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</si>
  <si>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</si>
  <si>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</si>
  <si>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</si>
  <si>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</si>
  <si>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</si>
  <si>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</si>
  <si>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</si>
  <si>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</si>
  <si>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</si>
  <si>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</si>
  <si>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</si>
  <si>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</si>
  <si>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</si>
  <si>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</si>
  <si>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</si>
  <si>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</si>
  <si>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</si>
  <si>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</si>
  <si>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</si>
  <si>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</si>
  <si>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</si>
  <si>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</si>
  <si>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</si>
  <si>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</si>
  <si>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</si>
  <si>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</si>
  <si>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</si>
  <si>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</si>
  <si>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</si>
  <si>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</si>
  <si>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</si>
  <si>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</si>
  <si>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</si>
  <si>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</si>
  <si>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</si>
  <si>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</si>
  <si>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</si>
  <si>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</si>
  <si>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</si>
  <si>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</si>
  <si>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</si>
  <si>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</si>
  <si>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</si>
  <si>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</si>
  <si>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</si>
  <si>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</si>
  <si>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</si>
  <si>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</si>
  <si>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</si>
  <si>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</si>
  <si>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</si>
  <si>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</si>
  <si>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</si>
  <si>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</si>
  <si>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</si>
  <si>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</si>
  <si>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</si>
  <si>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</si>
  <si>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</si>
  <si>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</si>
  <si>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</si>
  <si>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</si>
  <si>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</si>
  <si>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</si>
  <si>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</si>
  <si>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</si>
  <si>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</si>
  <si>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</si>
  <si>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</si>
  <si>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</si>
  <si>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</si>
  <si>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</si>
  <si>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</si>
  <si>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</si>
  <si>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</si>
  <si>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</si>
  <si>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</si>
  <si>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</si>
  <si>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</si>
  <si>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</si>
  <si>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</si>
  <si>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</si>
  <si>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</si>
  <si>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</si>
  <si>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</si>
  <si>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</si>
  <si>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</si>
  <si>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</si>
  <si>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</si>
  <si>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</si>
  <si>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</si>
  <si>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</si>
  <si>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</si>
  <si>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</si>
  <si>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</si>
  <si>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</si>
  <si>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</si>
  <si>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</si>
  <si>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</si>
  <si>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</si>
  <si>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</si>
  <si>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</si>
  <si>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</si>
  <si>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</si>
  <si>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</si>
  <si>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</si>
  <si>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</si>
  <si>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</si>
  <si>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</si>
  <si>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</si>
  <si>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</si>
  <si>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</si>
  <si>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</si>
  <si>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</si>
  <si>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</si>
  <si>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</si>
  <si>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</si>
  <si>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</si>
  <si>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</si>
  <si>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</si>
  <si>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</si>
  <si>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</si>
  <si>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</si>
  <si>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</si>
  <si>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</si>
  <si>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</si>
  <si>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</si>
  <si>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</si>
  <si>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</si>
  <si>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</si>
  <si>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</si>
  <si>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</si>
  <si>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</si>
  <si>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</si>
  <si>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</si>
  <si>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</si>
  <si>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</si>
  <si>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</si>
  <si>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</si>
  <si>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</si>
  <si>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</si>
  <si>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</si>
  <si>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</si>
  <si>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</si>
  <si>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</si>
  <si>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</si>
  <si>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</si>
  <si>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</si>
  <si>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</si>
  <si>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</si>
  <si>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</si>
  <si>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</si>
  <si>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</si>
  <si>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</si>
  <si>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</si>
  <si>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</si>
  <si>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</si>
  <si>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</si>
  <si>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</si>
  <si>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</si>
  <si>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</si>
  <si>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</si>
  <si>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</si>
  <si>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</si>
  <si>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</si>
  <si>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</si>
  <si>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</si>
  <si>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</si>
  <si>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</si>
  <si>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</si>
  <si>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</si>
  <si>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</si>
  <si>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</si>
  <si>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</si>
  <si>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</si>
  <si>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</si>
  <si>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</si>
  <si>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</si>
  <si>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</si>
  <si>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</si>
  <si>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</si>
  <si>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</si>
  <si>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</si>
  <si>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</si>
  <si>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</si>
  <si>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</si>
  <si>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</si>
  <si>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</si>
  <si>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</si>
  <si>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</si>
  <si>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</si>
  <si>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</si>
  <si>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</si>
  <si>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</si>
  <si>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</si>
  <si>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</si>
  <si>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</si>
  <si>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</si>
  <si>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</si>
  <si>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</si>
  <si>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</si>
  <si>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</si>
  <si>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</si>
  <si>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</si>
  <si>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</si>
  <si>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</si>
  <si>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</si>
  <si>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</si>
  <si>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</si>
  <si>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</si>
  <si>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</si>
  <si>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</si>
  <si>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</si>
  <si>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</si>
  <si>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</si>
  <si>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</si>
  <si>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</si>
  <si>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</si>
  <si>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</si>
  <si>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</si>
  <si>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</si>
  <si>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</si>
  <si>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</si>
  <si>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</si>
  <si>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</si>
  <si>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</si>
  <si>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</si>
  <si>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</si>
  <si>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</si>
  <si>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</si>
  <si>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</si>
  <si>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</si>
  <si>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</si>
  <si>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</si>
  <si>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</si>
  <si>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</si>
  <si>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</si>
  <si>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</si>
  <si>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</si>
  <si>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</si>
  <si>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</si>
  <si>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</si>
  <si>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</si>
  <si>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</si>
  <si>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</si>
  <si>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</si>
  <si>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</si>
  <si>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</si>
  <si>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</si>
  <si>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</si>
  <si>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</si>
  <si>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</si>
  <si>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</si>
  <si>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</si>
  <si>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</si>
  <si>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</si>
  <si>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</si>
  <si>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</si>
  <si>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</si>
  <si>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</si>
  <si>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</si>
  <si>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</si>
  <si>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</si>
  <si>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</si>
  <si>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</si>
  <si>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</si>
  <si>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</si>
  <si>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</si>
  <si>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</si>
  <si>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</si>
  <si>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</si>
  <si>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</si>
  <si>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</si>
  <si>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</si>
  <si>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</si>
  <si>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</si>
  <si>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</si>
  <si>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</si>
  <si>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</si>
  <si>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</si>
  <si>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</si>
  <si>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</si>
  <si>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</si>
  <si>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</si>
  <si>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</si>
  <si>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</si>
  <si>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</si>
  <si>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</si>
  <si>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</si>
  <si>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</si>
  <si>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</si>
  <si>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</si>
  <si>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</si>
  <si>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</si>
  <si>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</si>
  <si>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</si>
  <si>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</si>
  <si>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</si>
  <si>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</si>
  <si>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</si>
  <si>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</si>
  <si>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</si>
  <si>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</si>
  <si>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</si>
  <si>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</si>
  <si>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</si>
  <si>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03203263</t>
  </si>
  <si>
    <t>HR</t>
  </si>
  <si>
    <t>040022901</t>
  </si>
  <si>
    <t>47625429199</t>
  </si>
  <si>
    <t>74780000Z0PH7TFW3I85</t>
  </si>
  <si>
    <t>1665</t>
  </si>
  <si>
    <t>Arena Hospitality Group d.d.</t>
  </si>
  <si>
    <t>Pula</t>
  </si>
  <si>
    <t>Smareglina ulica 3</t>
  </si>
  <si>
    <t>uprava@arenahospitalitygroup.com</t>
  </si>
  <si>
    <t>www.arenahospitalitygroup.com</t>
  </si>
  <si>
    <t>052/223-811</t>
  </si>
  <si>
    <t>Obveznik: Arena Hospitality Group d.d.</t>
  </si>
  <si>
    <t>Mažurana d.o.o.</t>
  </si>
  <si>
    <t>Pula, Smareglina ulica 3</t>
  </si>
  <si>
    <t>Ulika d.o.o.</t>
  </si>
  <si>
    <t>Sugarhill Investments B.V.</t>
  </si>
  <si>
    <t>Nizozemska, Amesterdam, Radarweg 60</t>
  </si>
  <si>
    <t>Germany Real Estate B.V.</t>
  </si>
  <si>
    <t>Čale Neven</t>
  </si>
  <si>
    <t xml:space="preserve">ncale@arenahospitalitygroup.com </t>
  </si>
  <si>
    <t>Deloitte d.o.o.</t>
  </si>
  <si>
    <t>Goran Končar</t>
  </si>
  <si>
    <t>stanje na dan 31.12.2024.</t>
  </si>
  <si>
    <t>u razdoblju 01.01.2024. do 31.12.2024.</t>
  </si>
  <si>
    <r>
      <t xml:space="preserve">BILJEŠKE UZ FINANCIJSKE IZVJEŠTAJE - GFI
Naziv izdavatelja:   Arena Hospitality Group d.d.
OIB:    47625429199
Izvještajno razdoblje:  01.01.2024. do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vidi Opće podatke
2. usvojene računovodstvene politike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izvješću za 2023. objavljen u Bilješkama 12. i 13.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-n/p
5. iznos i prirodu pojedinih stavki prihoda ili rashoda izuzetne veličine ili pojave
- vidjeti objašnjenja u tekstu gdje se komentiraju rezultati poslovanja u periodu
6. iznose koje poduzetnik duguje i koji dospijevaju nakon više od pet godina, kao i ukupna dugovanja poduzetnika pokrivena vrijednim osiguranjem koje je dao poduzetnik, uz naznaku vrste i oblika osiguranja
- nije bilo promjene u odnosu na objavljeni podatak u Godišnjem izvješću za 2023. objavljen u Bilješkama 12. i 13.
7. prosječan broj zaposlenih tijekom poslovne godine
- 1373 zaposlenih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24.801 eura (neto 16.418 eura, 5.449 eura poreza i doprinosa iz plaće te 2.934 eura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 vidjeti račun dobiti i gubitka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 vidjeti račun dobiti i gubitka
11. ako su u bilanci priznata rezerviranja za odgođeni porez, stanja odgođenog poreza na kraju poslovne godine i kretanja tih stanja tijekom poslovne godine
- n/p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Rezultati poslovanja tih poduzetinka uključeni su u konsolidirani izvještaj Društva u skladu s primjenjenim okvirom izvještavanja
13. broj i nominalnu vrijednost, ili ako ne postoji nominalna vrijednost, knjigovodstvenu vrijednost dionica ili udjela upisanih tijekom poslovne godine u okviru odobrenog kapitala
- n/p
14. u slučaju kada postoji više rodova dionica, broj i nominalnu vrijednost, ili ako ne postoji nominalna vrijednost, knjigovodstvenu vrijednost svakog roda
- n/p
15. postojanje bilo kakvih potvrda o sudjelovanju, konvertibilnih zadužnica, jamstava, opcija ili sličnih vrijednosnica ili prava, s naznakom njihovog broja i prava koja daju
-n/p
16. naziv, sjedište te pravni oblik svakog poduzetnika u kojemu poduzetnik ima neograničenu odgovornost
-n/p
17. naziv i sjedište poduzetnika koji sastavlja godišnji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18. naziv i sjedište poduzetnika koji sastavlja godišnji konsolidirani financijski izvještaj najmanje grupe poduzetnika u kojoj poduzetnik sudjeluje kao kontrolirani član i koji je također uključen u grupu poduzetnika iz točke 17.
- isto kao i odgovor 17.
19. mjesto na kojem je moguće dobiti primjerke godišnjih konsolidiranih financijskih izvještaja iz točaka 17. i 18., pod uvjetom da su dostupni
-n/p
20. predloženu raspodjelu dobiti ili predloženo postupanje s gubitkom, ili, ako je to primjenjivo, raspodjelu dobiti ili postupanje s gubitkom
-n/p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-n/p
22. prirodu i financijski učinak značajnih događaja koji su nastupili nakon datuma bilance i nisu odraženi u računu dobiti i gubitka ili bilanci
-n/p
23. neto prihod raščlanjen po kategorijama aktivnosti i zemljopisnim tržištima, ako se te kategorije i tržišta znatno međusobno razlikuju, uzimajući u obzir način na koji je organizirana prodaja proizvoda i pružanje usluga.
-n/p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r>
      <rPr>
        <b/>
        <sz val="10"/>
        <rFont val="Arial"/>
        <family val="2"/>
        <charset val="238"/>
      </rPr>
      <t>Usklađenje stavaka Bilance</t>
    </r>
    <r>
      <rPr>
        <sz val="10"/>
        <rFont val="Arial"/>
        <family val="2"/>
        <charset val="238"/>
      </rPr>
      <t xml:space="preserve">:
Nekretnine, postrojenja i oprema u iznosu od 342.941 tisuća eura uvećane za Zalihe (iskazane unutar Dugotrajne imovine) u iznosu od 1.203 tisuća eura te Imovina s pravom upotrebe  u iznosu od 32.283 tisuća eura odgovara AOP poziciji 010. 
Ulaganja u zajedničke pothvate u iznosu od 9.922 tisuća eura nalazi se na pozicijama AOP 024 i 026.
Ograničeni depoziti i novčana sredstva u iznosu od 6.345 tisuća eura te pozicija Ostala dugotrajna financijska imovina u iznosu od 794 tisuća eura nalaze se na AOP 028 i 030. 
Ostala potraživanja i predujmovi u iznosu od 1.908 tisuća eura, iskazana su na  AOP 047, 048, 051 i 052.
Potraživanja od kupaca u iznosu od 3.376 tisuća eura obuhvaćaju AOP 049.
Ostale rezerve u iznosu od 40.087 tisuća eura sadrže AOP 071, 075 i 082. Obaveze prema bankama i drugim financijskim institucijama, AOP 103, u iznosu od 178.878 tisuća eura sadrži slijedeće pozicije iz Godišnjeg izvještaja: Obveze po kreditima banaka u iznosu od 146.112 tisuća eura i Obveze za najmove u iznosu od 32.766 tisuća eura. Ostale obveze u iznosu od 1.432 tisuća eura odgovaraju zbroju AOP pozicija 091 i 107.
Zadržana dobit/ (preneseni gubitak) u iznosu od 8.476 tisuća eura nalazi se na AOP 083 i 086. 
Obveze za porez na dobit iskazan u Godišnjem izvještaju u iznosu od 189 tisuća eura, zajedno sa Ostalim obvezama i rezerviranjima u iznosu od 11.694 tisuća eura (izuzev obveza za porez na dobit), unutar TFI-ja iskazano je na AOP 116,119,120 i 123.
</t>
    </r>
    <r>
      <rPr>
        <b/>
        <sz val="10"/>
        <rFont val="Arial"/>
        <family val="2"/>
        <charset val="238"/>
      </rPr>
      <t>Usklađenje stavaka Računa dobiti i gubitka</t>
    </r>
    <r>
      <rPr>
        <sz val="10"/>
        <rFont val="Arial"/>
        <family val="2"/>
        <charset val="238"/>
      </rPr>
      <t xml:space="preserve">:
Poslovni rashodi u iznosu od 104.759 tisuća eura uvećani za Troškove najma i koncesijska naknada za zemljišta u iznosu od 2.487 tisuća eura i poziciju Ostali rashodi u iznosu od 970 tisuća eura korespondiraju zbroju AOP pozicijama 009, 013, 019 i 029.
Financijski prihodi u iznosu od 1.880 tisuća eura iskazani su na pozicijama AOP 034, 037, 038 i 040.
</t>
    </r>
    <r>
      <rPr>
        <b/>
        <sz val="10"/>
        <rFont val="Arial"/>
        <family val="2"/>
        <charset val="238"/>
      </rPr>
      <t>Usklađivanje stavki u Izvještaju o promjenama na kapitalu</t>
    </r>
    <r>
      <rPr>
        <sz val="10"/>
        <rFont val="Arial"/>
        <family val="2"/>
        <charset val="238"/>
      </rPr>
      <t xml:space="preserve">:
Iznos od 189.815 eura naveden u retku 21. Ostale raspodjele vlasnicima predstavljaju evidentiranje plaćanja temeljena na dionicama u skladu s MSFI-jem 2, jer u GFI-POD-u ne postoje drugi primjereniji redak gdje bi se ovaj iznos klasificirao.
Sve preostale informacije sadržane su u bilješkama uz financijske izvještaje objavljene u Godišnjem izvještaju.
Ovaj XLS dokument nije službeni format za objavu Godišnjeg izvještaja. 
Detaljne informacije o financijskim izvještajima dostupne su u objavljenom ZIP dokumentu „Godišnji izvještaj 2024. s financijskim izvještajima“
koji je istovremeno objavljen na internetskim stranicama Društva, Zagrebačke burze i Hanfa-e.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</si>
</sst>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2 2" xfId="4" xr:uid="{7DE01F67-7554-44F6-B4EF-C655B8E3DC3E}"/>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view="pageBreakPreview" zoomScale="90" zoomScaleNormal="100" zoomScaleSheetLayoutView="90" workbookViewId="0">
      <selection activeCell="C57" sqref="C57:J57"/>
    </sheetView>
  </sheetViews>
  <sheetFormatPr defaultRowHeight="12.75" x14ac:dyDescent="0.2"/>
  <cols>
    <col min="9" max="9" width="13.42578125" customWidth="1"/>
    <col min="10" max="10" width="10" bestFit="1"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444</v>
      </c>
      <c r="D10" s="130"/>
      <c r="E10" s="49"/>
      <c r="F10" s="152" t="s">
        <v>323</v>
      </c>
      <c r="G10" s="153"/>
      <c r="H10" s="111" t="s">
        <v>445</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446</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447</v>
      </c>
      <c r="D14" s="130"/>
      <c r="E14" s="134"/>
      <c r="F14" s="119"/>
      <c r="G14" s="63" t="s">
        <v>324</v>
      </c>
      <c r="H14" s="111" t="s">
        <v>448</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449</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450</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52100</v>
      </c>
      <c r="D20" s="112"/>
      <c r="E20" s="99"/>
      <c r="F20" s="99"/>
      <c r="G20" s="103" t="s">
        <v>451</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452</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453</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454</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1063</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328</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t="s">
        <v>457</v>
      </c>
      <c r="B36" s="107"/>
      <c r="C36" s="107"/>
      <c r="D36" s="107"/>
      <c r="E36" s="106" t="s">
        <v>458</v>
      </c>
      <c r="F36" s="107"/>
      <c r="G36" s="107"/>
      <c r="H36" s="107"/>
      <c r="I36" s="108"/>
      <c r="J36" s="48">
        <v>80662589</v>
      </c>
    </row>
    <row r="37" spans="1:10" ht="14.25" x14ac:dyDescent="0.2">
      <c r="A37" s="19"/>
      <c r="B37" s="47"/>
      <c r="C37" s="62"/>
      <c r="D37" s="116"/>
      <c r="E37" s="116"/>
      <c r="F37" s="116"/>
      <c r="G37" s="116"/>
      <c r="H37" s="116"/>
      <c r="I37" s="116"/>
      <c r="J37" s="21"/>
    </row>
    <row r="38" spans="1:10" x14ac:dyDescent="0.2">
      <c r="A38" s="106" t="s">
        <v>459</v>
      </c>
      <c r="B38" s="107"/>
      <c r="C38" s="107"/>
      <c r="D38" s="108"/>
      <c r="E38" s="106" t="s">
        <v>458</v>
      </c>
      <c r="F38" s="107"/>
      <c r="G38" s="107"/>
      <c r="H38" s="107"/>
      <c r="I38" s="108"/>
      <c r="J38" s="34">
        <v>80662845</v>
      </c>
    </row>
    <row r="39" spans="1:10" ht="14.25" x14ac:dyDescent="0.2">
      <c r="A39" s="19"/>
      <c r="B39" s="47"/>
      <c r="C39" s="62"/>
      <c r="D39" s="61"/>
      <c r="E39" s="116"/>
      <c r="F39" s="116"/>
      <c r="G39" s="116"/>
      <c r="H39" s="116"/>
      <c r="I39" s="50"/>
      <c r="J39" s="21"/>
    </row>
    <row r="40" spans="1:10" x14ac:dyDescent="0.2">
      <c r="A40" s="106" t="s">
        <v>460</v>
      </c>
      <c r="B40" s="107"/>
      <c r="C40" s="107"/>
      <c r="D40" s="108"/>
      <c r="E40" s="106" t="s">
        <v>461</v>
      </c>
      <c r="F40" s="107"/>
      <c r="G40" s="107"/>
      <c r="H40" s="107"/>
      <c r="I40" s="108"/>
      <c r="J40" s="34">
        <v>320830051</v>
      </c>
    </row>
    <row r="41" spans="1:10" ht="14.25" x14ac:dyDescent="0.2">
      <c r="A41" s="19"/>
      <c r="B41" s="47"/>
      <c r="C41" s="62"/>
      <c r="D41" s="61"/>
      <c r="E41" s="61"/>
      <c r="F41" s="61"/>
      <c r="G41" s="61"/>
      <c r="H41" s="61"/>
      <c r="I41" s="50"/>
      <c r="J41" s="21"/>
    </row>
    <row r="42" spans="1:10" x14ac:dyDescent="0.2">
      <c r="A42" s="106" t="s">
        <v>462</v>
      </c>
      <c r="B42" s="107"/>
      <c r="C42" s="107"/>
      <c r="D42" s="108"/>
      <c r="E42" s="106" t="s">
        <v>461</v>
      </c>
      <c r="F42" s="107"/>
      <c r="G42" s="107"/>
      <c r="H42" s="107"/>
      <c r="I42" s="108"/>
      <c r="J42" s="34">
        <v>67278027</v>
      </c>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463</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455</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464</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465</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t="s">
        <v>466</v>
      </c>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110" zoomScaleNormal="100" workbookViewId="0">
      <selection activeCell="C57" sqref="C57:J57"/>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467</v>
      </c>
      <c r="B2" s="169"/>
      <c r="C2" s="169"/>
      <c r="D2" s="169"/>
      <c r="E2" s="169"/>
      <c r="F2" s="169"/>
      <c r="G2" s="169"/>
      <c r="H2" s="169"/>
      <c r="I2" s="169"/>
    </row>
    <row r="3" spans="1:9" x14ac:dyDescent="0.2">
      <c r="A3" s="170" t="s">
        <v>443</v>
      </c>
      <c r="B3" s="170"/>
      <c r="C3" s="170"/>
      <c r="D3" s="170"/>
      <c r="E3" s="170"/>
      <c r="F3" s="170"/>
      <c r="G3" s="170"/>
      <c r="H3" s="170"/>
      <c r="I3" s="170"/>
    </row>
    <row r="4" spans="1:9" x14ac:dyDescent="0.2">
      <c r="A4" s="171" t="s">
        <v>456</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414913357</v>
      </c>
      <c r="I9" s="81">
        <f>I10+I17+I27+I38+I43</f>
        <v>401187144</v>
      </c>
    </row>
    <row r="10" spans="1:9" ht="12.75" customHeight="1" x14ac:dyDescent="0.2">
      <c r="A10" s="163" t="s">
        <v>6</v>
      </c>
      <c r="B10" s="163"/>
      <c r="C10" s="163"/>
      <c r="D10" s="163"/>
      <c r="E10" s="163"/>
      <c r="F10" s="163"/>
      <c r="G10" s="80">
        <v>3</v>
      </c>
      <c r="H10" s="81">
        <f>H11+H12+H13+H14+H15+H16</f>
        <v>1201209</v>
      </c>
      <c r="I10" s="81">
        <f>I11+I12+I13+I14+I15+I16</f>
        <v>974002</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1201209</v>
      </c>
      <c r="I12" s="79">
        <v>974002</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3" t="s">
        <v>13</v>
      </c>
      <c r="B17" s="163"/>
      <c r="C17" s="163"/>
      <c r="D17" s="163"/>
      <c r="E17" s="163"/>
      <c r="F17" s="163"/>
      <c r="G17" s="80">
        <v>10</v>
      </c>
      <c r="H17" s="81">
        <f>H18+H19+H20+H21+H22+H23+H24+H25+H26</f>
        <v>388417391</v>
      </c>
      <c r="I17" s="81">
        <f>I18+I19+I20+I21+I22+I23+I24+I25+I26</f>
        <v>376426904</v>
      </c>
    </row>
    <row r="18" spans="1:9" ht="12.75" customHeight="1" x14ac:dyDescent="0.2">
      <c r="A18" s="162" t="s">
        <v>14</v>
      </c>
      <c r="B18" s="162"/>
      <c r="C18" s="162"/>
      <c r="D18" s="162"/>
      <c r="E18" s="162"/>
      <c r="F18" s="162"/>
      <c r="G18" s="78">
        <v>11</v>
      </c>
      <c r="H18" s="79">
        <v>47398788</v>
      </c>
      <c r="I18" s="79">
        <v>47379731</v>
      </c>
    </row>
    <row r="19" spans="1:9" ht="12.75" customHeight="1" x14ac:dyDescent="0.2">
      <c r="A19" s="162" t="s">
        <v>15</v>
      </c>
      <c r="B19" s="162"/>
      <c r="C19" s="162"/>
      <c r="D19" s="162"/>
      <c r="E19" s="162"/>
      <c r="F19" s="162"/>
      <c r="G19" s="78">
        <v>12</v>
      </c>
      <c r="H19" s="79">
        <v>266461921</v>
      </c>
      <c r="I19" s="79">
        <v>259690583</v>
      </c>
    </row>
    <row r="20" spans="1:9" ht="12.75" customHeight="1" x14ac:dyDescent="0.2">
      <c r="A20" s="162" t="s">
        <v>16</v>
      </c>
      <c r="B20" s="162"/>
      <c r="C20" s="162"/>
      <c r="D20" s="162"/>
      <c r="E20" s="162"/>
      <c r="F20" s="162"/>
      <c r="G20" s="78">
        <v>13</v>
      </c>
      <c r="H20" s="79">
        <v>28109008</v>
      </c>
      <c r="I20" s="79">
        <v>26579977</v>
      </c>
    </row>
    <row r="21" spans="1:9" ht="12.75" customHeight="1" x14ac:dyDescent="0.2">
      <c r="A21" s="162" t="s">
        <v>17</v>
      </c>
      <c r="B21" s="162"/>
      <c r="C21" s="162"/>
      <c r="D21" s="162"/>
      <c r="E21" s="162"/>
      <c r="F21" s="162"/>
      <c r="G21" s="78">
        <v>14</v>
      </c>
      <c r="H21" s="79">
        <v>512234</v>
      </c>
      <c r="I21" s="79">
        <v>400092</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151293</v>
      </c>
      <c r="I23" s="79">
        <v>1373777</v>
      </c>
    </row>
    <row r="24" spans="1:9" ht="12.75" customHeight="1" x14ac:dyDescent="0.2">
      <c r="A24" s="162" t="s">
        <v>20</v>
      </c>
      <c r="B24" s="162"/>
      <c r="C24" s="162"/>
      <c r="D24" s="162"/>
      <c r="E24" s="162"/>
      <c r="F24" s="162"/>
      <c r="G24" s="78">
        <v>17</v>
      </c>
      <c r="H24" s="79">
        <v>10659033</v>
      </c>
      <c r="I24" s="79">
        <v>7516349</v>
      </c>
    </row>
    <row r="25" spans="1:9" ht="12.75" customHeight="1" x14ac:dyDescent="0.2">
      <c r="A25" s="162" t="s">
        <v>21</v>
      </c>
      <c r="B25" s="162"/>
      <c r="C25" s="162"/>
      <c r="D25" s="162"/>
      <c r="E25" s="162"/>
      <c r="F25" s="162"/>
      <c r="G25" s="78">
        <v>18</v>
      </c>
      <c r="H25" s="79">
        <v>35125114</v>
      </c>
      <c r="I25" s="79">
        <v>33486395</v>
      </c>
    </row>
    <row r="26" spans="1:9" ht="12.75" customHeight="1" x14ac:dyDescent="0.2">
      <c r="A26" s="162" t="s">
        <v>22</v>
      </c>
      <c r="B26" s="162"/>
      <c r="C26" s="162"/>
      <c r="D26" s="162"/>
      <c r="E26" s="162"/>
      <c r="F26" s="162"/>
      <c r="G26" s="78">
        <v>19</v>
      </c>
      <c r="H26" s="79">
        <v>0</v>
      </c>
      <c r="I26" s="79">
        <v>0</v>
      </c>
    </row>
    <row r="27" spans="1:9" ht="12.75" customHeight="1" x14ac:dyDescent="0.2">
      <c r="A27" s="163" t="s">
        <v>23</v>
      </c>
      <c r="B27" s="163"/>
      <c r="C27" s="163"/>
      <c r="D27" s="163"/>
      <c r="E27" s="163"/>
      <c r="F27" s="163"/>
      <c r="G27" s="80">
        <v>20</v>
      </c>
      <c r="H27" s="81">
        <f>SUM(H28:H37)</f>
        <v>16620634</v>
      </c>
      <c r="I27" s="81">
        <f>SUM(I28:I37)</f>
        <v>17060965</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6256010</v>
      </c>
      <c r="I33" s="79">
        <v>9922105</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9752999</v>
      </c>
      <c r="I35" s="79">
        <v>6762390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611625</v>
      </c>
      <c r="I37" s="79">
        <v>376470</v>
      </c>
    </row>
    <row r="38" spans="1:9" ht="12.75" customHeight="1" x14ac:dyDescent="0.2">
      <c r="A38" s="163" t="s">
        <v>34</v>
      </c>
      <c r="B38" s="163"/>
      <c r="C38" s="163"/>
      <c r="D38" s="163"/>
      <c r="E38" s="163"/>
      <c r="F38" s="163"/>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8674123</v>
      </c>
      <c r="I43" s="79">
        <v>6725273</v>
      </c>
    </row>
    <row r="44" spans="1:9" ht="12.75" customHeight="1" x14ac:dyDescent="0.2">
      <c r="A44" s="164" t="s">
        <v>40</v>
      </c>
      <c r="B44" s="164"/>
      <c r="C44" s="164"/>
      <c r="D44" s="164"/>
      <c r="E44" s="164"/>
      <c r="F44" s="164"/>
      <c r="G44" s="80">
        <v>37</v>
      </c>
      <c r="H44" s="81">
        <f>H45+H53+H60+H70</f>
        <v>55382650</v>
      </c>
      <c r="I44" s="81">
        <f>I45+I53+I60+I70</f>
        <v>43739212</v>
      </c>
    </row>
    <row r="45" spans="1:9" ht="12.75" customHeight="1" x14ac:dyDescent="0.2">
      <c r="A45" s="163" t="s">
        <v>41</v>
      </c>
      <c r="B45" s="163"/>
      <c r="C45" s="163"/>
      <c r="D45" s="163"/>
      <c r="E45" s="163"/>
      <c r="F45" s="163"/>
      <c r="G45" s="80">
        <v>38</v>
      </c>
      <c r="H45" s="81">
        <f>SUM(H46:H52)</f>
        <v>843337</v>
      </c>
      <c r="I45" s="81">
        <f>SUM(I46:I52)</f>
        <v>1125886</v>
      </c>
    </row>
    <row r="46" spans="1:9" ht="12.75" customHeight="1" x14ac:dyDescent="0.2">
      <c r="A46" s="162" t="s">
        <v>42</v>
      </c>
      <c r="B46" s="162"/>
      <c r="C46" s="162"/>
      <c r="D46" s="162"/>
      <c r="E46" s="162"/>
      <c r="F46" s="162"/>
      <c r="G46" s="78">
        <v>39</v>
      </c>
      <c r="H46" s="79">
        <v>804865</v>
      </c>
      <c r="I46" s="79">
        <v>1091879</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38472</v>
      </c>
      <c r="I49" s="79">
        <v>34007</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4191226</v>
      </c>
      <c r="I53" s="81">
        <f>SUM(I54:I59)</f>
        <v>5284219</v>
      </c>
    </row>
    <row r="54" spans="1:9" ht="12.75" customHeight="1" x14ac:dyDescent="0.2">
      <c r="A54" s="162" t="s">
        <v>50</v>
      </c>
      <c r="B54" s="162"/>
      <c r="C54" s="162"/>
      <c r="D54" s="162"/>
      <c r="E54" s="162"/>
      <c r="F54" s="162"/>
      <c r="G54" s="78">
        <v>47</v>
      </c>
      <c r="H54" s="79">
        <v>56234</v>
      </c>
      <c r="I54" s="79">
        <v>74679</v>
      </c>
    </row>
    <row r="55" spans="1:9" ht="12.75" customHeight="1" x14ac:dyDescent="0.2">
      <c r="A55" s="162" t="s">
        <v>51</v>
      </c>
      <c r="B55" s="162"/>
      <c r="C55" s="162"/>
      <c r="D55" s="162"/>
      <c r="E55" s="162"/>
      <c r="F55" s="162"/>
      <c r="G55" s="78">
        <v>48</v>
      </c>
      <c r="H55" s="79">
        <v>74449</v>
      </c>
      <c r="I55" s="79">
        <v>197159</v>
      </c>
    </row>
    <row r="56" spans="1:9" ht="12.75" customHeight="1" x14ac:dyDescent="0.2">
      <c r="A56" s="162" t="s">
        <v>52</v>
      </c>
      <c r="B56" s="162"/>
      <c r="C56" s="162"/>
      <c r="D56" s="162"/>
      <c r="E56" s="162"/>
      <c r="F56" s="162"/>
      <c r="G56" s="78">
        <v>49</v>
      </c>
      <c r="H56" s="79">
        <v>2610367</v>
      </c>
      <c r="I56" s="79">
        <v>3375561</v>
      </c>
    </row>
    <row r="57" spans="1:9" ht="12.75" customHeight="1" x14ac:dyDescent="0.2">
      <c r="A57" s="162" t="s">
        <v>53</v>
      </c>
      <c r="B57" s="162"/>
      <c r="C57" s="162"/>
      <c r="D57" s="162"/>
      <c r="E57" s="162"/>
      <c r="F57" s="162"/>
      <c r="G57" s="78">
        <v>50</v>
      </c>
      <c r="H57" s="79">
        <v>0</v>
      </c>
      <c r="I57" s="79">
        <v>0</v>
      </c>
    </row>
    <row r="58" spans="1:9" ht="12.75" customHeight="1" x14ac:dyDescent="0.2">
      <c r="A58" s="162" t="s">
        <v>54</v>
      </c>
      <c r="B58" s="162"/>
      <c r="C58" s="162"/>
      <c r="D58" s="162"/>
      <c r="E58" s="162"/>
      <c r="F58" s="162"/>
      <c r="G58" s="78">
        <v>51</v>
      </c>
      <c r="H58" s="79">
        <v>1075690</v>
      </c>
      <c r="I58" s="79">
        <v>748350</v>
      </c>
    </row>
    <row r="59" spans="1:9" ht="12.75" customHeight="1" x14ac:dyDescent="0.2">
      <c r="A59" s="162" t="s">
        <v>55</v>
      </c>
      <c r="B59" s="162"/>
      <c r="C59" s="162"/>
      <c r="D59" s="162"/>
      <c r="E59" s="162"/>
      <c r="F59" s="162"/>
      <c r="G59" s="78">
        <v>52</v>
      </c>
      <c r="H59" s="79">
        <v>374486</v>
      </c>
      <c r="I59" s="79">
        <v>888470</v>
      </c>
    </row>
    <row r="60" spans="1:9" ht="12.75" customHeight="1" x14ac:dyDescent="0.2">
      <c r="A60" s="163" t="s">
        <v>56</v>
      </c>
      <c r="B60" s="163"/>
      <c r="C60" s="163"/>
      <c r="D60" s="163"/>
      <c r="E60" s="163"/>
      <c r="F60" s="163"/>
      <c r="G60" s="80">
        <v>53</v>
      </c>
      <c r="H60" s="81">
        <f>SUM(H61:H69)</f>
        <v>0</v>
      </c>
      <c r="I60" s="81">
        <f>SUM(I61:I69)</f>
        <v>7452988</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0</v>
      </c>
      <c r="I68" s="79">
        <v>7452988</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50348087</v>
      </c>
      <c r="I70" s="79">
        <v>29876119</v>
      </c>
    </row>
    <row r="71" spans="1:9" ht="12.75" customHeight="1" x14ac:dyDescent="0.2">
      <c r="A71" s="182" t="s">
        <v>60</v>
      </c>
      <c r="B71" s="182"/>
      <c r="C71" s="182"/>
      <c r="D71" s="182"/>
      <c r="E71" s="182"/>
      <c r="F71" s="182"/>
      <c r="G71" s="78">
        <v>64</v>
      </c>
      <c r="H71" s="79">
        <v>0</v>
      </c>
      <c r="I71" s="79">
        <v>0</v>
      </c>
    </row>
    <row r="72" spans="1:9" ht="12.75" customHeight="1" x14ac:dyDescent="0.2">
      <c r="A72" s="164" t="s">
        <v>61</v>
      </c>
      <c r="B72" s="164"/>
      <c r="C72" s="164"/>
      <c r="D72" s="164"/>
      <c r="E72" s="164"/>
      <c r="F72" s="164"/>
      <c r="G72" s="80">
        <v>65</v>
      </c>
      <c r="H72" s="81">
        <f>H8+H9+H44+H71</f>
        <v>470296007</v>
      </c>
      <c r="I72" s="81">
        <f>I8+I9+I44+I71</f>
        <v>444926356</v>
      </c>
    </row>
    <row r="73" spans="1:9" ht="12.75" customHeight="1" x14ac:dyDescent="0.2">
      <c r="A73" s="182" t="s">
        <v>62</v>
      </c>
      <c r="B73" s="182"/>
      <c r="C73" s="182"/>
      <c r="D73" s="182"/>
      <c r="E73" s="182"/>
      <c r="F73" s="182"/>
      <c r="G73" s="78">
        <v>66</v>
      </c>
      <c r="H73" s="79">
        <v>0</v>
      </c>
      <c r="I73" s="79">
        <v>0</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213436546</v>
      </c>
      <c r="I75" s="81">
        <f>I76+I77+I78+I84+I85+I91+I94+I97</f>
        <v>213689658</v>
      </c>
    </row>
    <row r="76" spans="1:9" ht="12.75" customHeight="1" x14ac:dyDescent="0.2">
      <c r="A76" s="165" t="s">
        <v>64</v>
      </c>
      <c r="B76" s="165"/>
      <c r="C76" s="165"/>
      <c r="D76" s="165"/>
      <c r="E76" s="165"/>
      <c r="F76" s="165"/>
      <c r="G76" s="78">
        <v>68</v>
      </c>
      <c r="H76" s="82">
        <v>13613965</v>
      </c>
      <c r="I76" s="82">
        <v>13613965</v>
      </c>
    </row>
    <row r="77" spans="1:9" ht="12.75" customHeight="1" x14ac:dyDescent="0.2">
      <c r="A77" s="165" t="s">
        <v>65</v>
      </c>
      <c r="B77" s="165"/>
      <c r="C77" s="165"/>
      <c r="D77" s="165"/>
      <c r="E77" s="165"/>
      <c r="F77" s="165"/>
      <c r="G77" s="78">
        <v>69</v>
      </c>
      <c r="H77" s="82">
        <v>151667929</v>
      </c>
      <c r="I77" s="82">
        <v>151549736</v>
      </c>
    </row>
    <row r="78" spans="1:9" ht="12.75" customHeight="1" x14ac:dyDescent="0.2">
      <c r="A78" s="163" t="s">
        <v>66</v>
      </c>
      <c r="B78" s="163"/>
      <c r="C78" s="163"/>
      <c r="D78" s="163"/>
      <c r="E78" s="163"/>
      <c r="F78" s="163"/>
      <c r="G78" s="80">
        <v>70</v>
      </c>
      <c r="H78" s="81">
        <f>SUM(H79:H83)</f>
        <v>41415777</v>
      </c>
      <c r="I78" s="81">
        <f>SUM(I79:I83)</f>
        <v>39568767</v>
      </c>
    </row>
    <row r="79" spans="1:9" ht="12.75" customHeight="1" x14ac:dyDescent="0.2">
      <c r="A79" s="162" t="s">
        <v>67</v>
      </c>
      <c r="B79" s="162"/>
      <c r="C79" s="162"/>
      <c r="D79" s="162"/>
      <c r="E79" s="162"/>
      <c r="F79" s="162"/>
      <c r="G79" s="78">
        <v>71</v>
      </c>
      <c r="H79" s="82">
        <v>680698</v>
      </c>
      <c r="I79" s="82">
        <v>680698</v>
      </c>
    </row>
    <row r="80" spans="1:9" ht="12.75" customHeight="1" x14ac:dyDescent="0.2">
      <c r="A80" s="162" t="s">
        <v>68</v>
      </c>
      <c r="B80" s="162"/>
      <c r="C80" s="162"/>
      <c r="D80" s="162"/>
      <c r="E80" s="162"/>
      <c r="F80" s="162"/>
      <c r="G80" s="78">
        <v>72</v>
      </c>
      <c r="H80" s="82">
        <v>3563479</v>
      </c>
      <c r="I80" s="82">
        <v>4585019</v>
      </c>
    </row>
    <row r="81" spans="1:9" ht="12.75" customHeight="1" x14ac:dyDescent="0.2">
      <c r="A81" s="162" t="s">
        <v>69</v>
      </c>
      <c r="B81" s="162"/>
      <c r="C81" s="162"/>
      <c r="D81" s="162"/>
      <c r="E81" s="162"/>
      <c r="F81" s="162"/>
      <c r="G81" s="78">
        <v>73</v>
      </c>
      <c r="H81" s="82">
        <v>-3563479</v>
      </c>
      <c r="I81" s="82">
        <v>-4585019</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40735079</v>
      </c>
      <c r="I83" s="82">
        <v>38888069</v>
      </c>
    </row>
    <row r="84" spans="1:9" ht="12.75" customHeight="1" x14ac:dyDescent="0.2">
      <c r="A84" s="165" t="s">
        <v>72</v>
      </c>
      <c r="B84" s="165"/>
      <c r="C84" s="165"/>
      <c r="D84" s="165"/>
      <c r="E84" s="165"/>
      <c r="F84" s="165"/>
      <c r="G84" s="78">
        <v>76</v>
      </c>
      <c r="H84" s="82">
        <v>0</v>
      </c>
      <c r="I84" s="82">
        <v>0</v>
      </c>
    </row>
    <row r="85" spans="1:9" ht="12.75" customHeight="1" x14ac:dyDescent="0.2">
      <c r="A85" s="183" t="s">
        <v>442</v>
      </c>
      <c r="B85" s="183"/>
      <c r="C85" s="183"/>
      <c r="D85" s="183"/>
      <c r="E85" s="183"/>
      <c r="F85" s="183"/>
      <c r="G85" s="80">
        <v>77</v>
      </c>
      <c r="H85" s="81">
        <f>H86+H87+H88+H89+H90</f>
        <v>424409</v>
      </c>
      <c r="I85" s="81">
        <f>I86+I87+I88+I89+I90</f>
        <v>479960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210298</v>
      </c>
      <c r="I88" s="79">
        <v>-36913</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214111</v>
      </c>
      <c r="I90" s="79">
        <v>516873</v>
      </c>
    </row>
    <row r="91" spans="1:9" ht="12.75" customHeight="1" x14ac:dyDescent="0.2">
      <c r="A91" s="163" t="s">
        <v>342</v>
      </c>
      <c r="B91" s="163"/>
      <c r="C91" s="163"/>
      <c r="D91" s="163"/>
      <c r="E91" s="163"/>
      <c r="F91" s="163"/>
      <c r="G91" s="80">
        <v>83</v>
      </c>
      <c r="H91" s="81">
        <f>H92-H93</f>
        <v>2660562</v>
      </c>
      <c r="I91" s="81">
        <f>I92-I93</f>
        <v>2531826</v>
      </c>
    </row>
    <row r="92" spans="1:9" ht="12.75" customHeight="1" x14ac:dyDescent="0.2">
      <c r="A92" s="162" t="s">
        <v>75</v>
      </c>
      <c r="B92" s="162"/>
      <c r="C92" s="162"/>
      <c r="D92" s="162"/>
      <c r="E92" s="162"/>
      <c r="F92" s="162"/>
      <c r="G92" s="78">
        <v>84</v>
      </c>
      <c r="H92" s="82">
        <v>2660562</v>
      </c>
      <c r="I92" s="82">
        <v>2531826</v>
      </c>
    </row>
    <row r="93" spans="1:9" ht="12.75" customHeight="1" x14ac:dyDescent="0.2">
      <c r="A93" s="162" t="s">
        <v>76</v>
      </c>
      <c r="B93" s="162"/>
      <c r="C93" s="162"/>
      <c r="D93" s="162"/>
      <c r="E93" s="162"/>
      <c r="F93" s="162"/>
      <c r="G93" s="78">
        <v>85</v>
      </c>
      <c r="H93" s="82">
        <v>0</v>
      </c>
      <c r="I93" s="82">
        <v>0</v>
      </c>
    </row>
    <row r="94" spans="1:9" ht="12.75" customHeight="1" x14ac:dyDescent="0.2">
      <c r="A94" s="163" t="s">
        <v>343</v>
      </c>
      <c r="B94" s="163"/>
      <c r="C94" s="163"/>
      <c r="D94" s="163"/>
      <c r="E94" s="163"/>
      <c r="F94" s="163"/>
      <c r="G94" s="80">
        <v>86</v>
      </c>
      <c r="H94" s="81">
        <f>H95-H96</f>
        <v>3653904</v>
      </c>
      <c r="I94" s="81">
        <f>I95-I96</f>
        <v>5945404</v>
      </c>
    </row>
    <row r="95" spans="1:9" ht="12.75" customHeight="1" x14ac:dyDescent="0.2">
      <c r="A95" s="162" t="s">
        <v>77</v>
      </c>
      <c r="B95" s="162"/>
      <c r="C95" s="162"/>
      <c r="D95" s="162"/>
      <c r="E95" s="162"/>
      <c r="F95" s="162"/>
      <c r="G95" s="78">
        <v>87</v>
      </c>
      <c r="H95" s="82">
        <v>3653904</v>
      </c>
      <c r="I95" s="82">
        <v>5945404</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7349327</v>
      </c>
      <c r="I98" s="81">
        <f>SUM(I99:I104)</f>
        <v>7451624</v>
      </c>
    </row>
    <row r="99" spans="1:9" ht="12.75" customHeight="1" x14ac:dyDescent="0.2">
      <c r="A99" s="162" t="s">
        <v>80</v>
      </c>
      <c r="B99" s="162"/>
      <c r="C99" s="162"/>
      <c r="D99" s="162"/>
      <c r="E99" s="162"/>
      <c r="F99" s="162"/>
      <c r="G99" s="78">
        <v>91</v>
      </c>
      <c r="H99" s="82">
        <v>1329318</v>
      </c>
      <c r="I99" s="82">
        <v>1431615</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6020009</v>
      </c>
      <c r="I104" s="79">
        <v>6020009</v>
      </c>
    </row>
    <row r="105" spans="1:9" ht="12.75" customHeight="1" x14ac:dyDescent="0.2">
      <c r="A105" s="164" t="s">
        <v>345</v>
      </c>
      <c r="B105" s="164"/>
      <c r="C105" s="164"/>
      <c r="D105" s="164"/>
      <c r="E105" s="164"/>
      <c r="F105" s="164"/>
      <c r="G105" s="80">
        <v>97</v>
      </c>
      <c r="H105" s="81">
        <f>SUM(H106:H116)</f>
        <v>198049375</v>
      </c>
      <c r="I105" s="81">
        <f>SUM(I106:I116)</f>
        <v>178878145</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198049375</v>
      </c>
      <c r="I111" s="82">
        <v>178878145</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0</v>
      </c>
      <c r="I116" s="79">
        <v>0</v>
      </c>
    </row>
    <row r="117" spans="1:9" ht="12.75" customHeight="1" x14ac:dyDescent="0.2">
      <c r="A117" s="164" t="s">
        <v>346</v>
      </c>
      <c r="B117" s="164"/>
      <c r="C117" s="164"/>
      <c r="D117" s="164"/>
      <c r="E117" s="164"/>
      <c r="F117" s="164"/>
      <c r="G117" s="80">
        <v>109</v>
      </c>
      <c r="H117" s="81">
        <f>SUM(H118:H131)</f>
        <v>51460759</v>
      </c>
      <c r="I117" s="81">
        <f>SUM(I118:I131)</f>
        <v>44906929</v>
      </c>
    </row>
    <row r="118" spans="1:9" ht="12.75" customHeight="1" x14ac:dyDescent="0.2">
      <c r="A118" s="162" t="s">
        <v>86</v>
      </c>
      <c r="B118" s="162"/>
      <c r="C118" s="162"/>
      <c r="D118" s="162"/>
      <c r="E118" s="162"/>
      <c r="F118" s="162"/>
      <c r="G118" s="78">
        <v>110</v>
      </c>
      <c r="H118" s="82">
        <v>1208779</v>
      </c>
      <c r="I118" s="82">
        <v>1054663</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31197577</v>
      </c>
      <c r="I123" s="82">
        <v>27980099</v>
      </c>
    </row>
    <row r="124" spans="1:9" ht="12.75" customHeight="1" x14ac:dyDescent="0.2">
      <c r="A124" s="162" t="s">
        <v>92</v>
      </c>
      <c r="B124" s="162"/>
      <c r="C124" s="162"/>
      <c r="D124" s="162"/>
      <c r="E124" s="162"/>
      <c r="F124" s="162"/>
      <c r="G124" s="78">
        <v>116</v>
      </c>
      <c r="H124" s="82">
        <v>1862705</v>
      </c>
      <c r="I124" s="82">
        <v>2608840</v>
      </c>
    </row>
    <row r="125" spans="1:9" ht="12.75" customHeight="1" x14ac:dyDescent="0.2">
      <c r="A125" s="162" t="s">
        <v>93</v>
      </c>
      <c r="B125" s="162"/>
      <c r="C125" s="162"/>
      <c r="D125" s="162"/>
      <c r="E125" s="162"/>
      <c r="F125" s="162"/>
      <c r="G125" s="78">
        <v>117</v>
      </c>
      <c r="H125" s="82">
        <v>4567212</v>
      </c>
      <c r="I125" s="82">
        <v>3988001</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2892175</v>
      </c>
      <c r="I127" s="82">
        <v>2699243</v>
      </c>
    </row>
    <row r="128" spans="1:9" x14ac:dyDescent="0.2">
      <c r="A128" s="162" t="s">
        <v>98</v>
      </c>
      <c r="B128" s="162"/>
      <c r="C128" s="162"/>
      <c r="D128" s="162"/>
      <c r="E128" s="162"/>
      <c r="F128" s="162"/>
      <c r="G128" s="78">
        <v>120</v>
      </c>
      <c r="H128" s="82">
        <v>904947</v>
      </c>
      <c r="I128" s="82">
        <v>1084625</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8827364</v>
      </c>
      <c r="I131" s="79">
        <v>5491458</v>
      </c>
    </row>
    <row r="132" spans="1:9" ht="22.15" customHeight="1" x14ac:dyDescent="0.2">
      <c r="A132" s="182" t="s">
        <v>102</v>
      </c>
      <c r="B132" s="182"/>
      <c r="C132" s="182"/>
      <c r="D132" s="182"/>
      <c r="E132" s="182"/>
      <c r="F132" s="182"/>
      <c r="G132" s="78">
        <v>124</v>
      </c>
      <c r="H132" s="79">
        <v>0</v>
      </c>
      <c r="I132" s="79">
        <v>0</v>
      </c>
    </row>
    <row r="133" spans="1:9" x14ac:dyDescent="0.2">
      <c r="A133" s="164" t="s">
        <v>347</v>
      </c>
      <c r="B133" s="164"/>
      <c r="C133" s="164"/>
      <c r="D133" s="164"/>
      <c r="E133" s="164"/>
      <c r="F133" s="164"/>
      <c r="G133" s="80">
        <v>125</v>
      </c>
      <c r="H133" s="81">
        <f>H75+H98+H105+H117+H132</f>
        <v>470296007</v>
      </c>
      <c r="I133" s="81">
        <f>I75+I98+I105+I117+I132</f>
        <v>444926356</v>
      </c>
    </row>
    <row r="134" spans="1:9" x14ac:dyDescent="0.2">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 right="0.7" top="0.75" bottom="0.75" header="0.3" footer="0.3"/>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12"/>
  <sheetViews>
    <sheetView tabSelected="1" view="pageBreakPreview" zoomScale="110" zoomScaleNormal="100" zoomScaleSheetLayoutView="110" workbookViewId="0">
      <selection activeCell="C57" sqref="C57:J57"/>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468</v>
      </c>
      <c r="B2" s="169"/>
      <c r="C2" s="169"/>
      <c r="D2" s="169"/>
      <c r="E2" s="169"/>
      <c r="F2" s="169"/>
      <c r="G2" s="169"/>
      <c r="H2" s="169"/>
      <c r="I2" s="169"/>
    </row>
    <row r="3" spans="1:9" x14ac:dyDescent="0.2">
      <c r="A3" s="201" t="s">
        <v>443</v>
      </c>
      <c r="B3" s="202"/>
      <c r="C3" s="202"/>
      <c r="D3" s="202"/>
      <c r="E3" s="202"/>
      <c r="F3" s="202"/>
      <c r="G3" s="202"/>
      <c r="H3" s="202"/>
      <c r="I3" s="202"/>
    </row>
    <row r="4" spans="1:9" x14ac:dyDescent="0.2">
      <c r="A4" s="191" t="s">
        <v>456</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126796458</v>
      </c>
      <c r="I7" s="81">
        <f>SUM(I8:I12)</f>
        <v>142824154</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125184045</v>
      </c>
      <c r="I9" s="79">
        <v>140888387</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1612413</v>
      </c>
      <c r="I12" s="79">
        <v>1935767</v>
      </c>
    </row>
    <row r="13" spans="1:9" ht="16.5" customHeight="1" x14ac:dyDescent="0.2">
      <c r="A13" s="164" t="s">
        <v>364</v>
      </c>
      <c r="B13" s="164"/>
      <c r="C13" s="164"/>
      <c r="D13" s="164"/>
      <c r="E13" s="164"/>
      <c r="F13" s="164"/>
      <c r="G13" s="80">
        <v>7</v>
      </c>
      <c r="H13" s="81">
        <f>H14+H15+H19+H23+H24+H25+H28+H35</f>
        <v>118252125</v>
      </c>
      <c r="I13" s="81">
        <f>I14+I15+I19+I23+I24+I25+I28+I35</f>
        <v>128716485</v>
      </c>
    </row>
    <row r="14" spans="1:9" x14ac:dyDescent="0.2">
      <c r="A14" s="162" t="s">
        <v>107</v>
      </c>
      <c r="B14" s="162"/>
      <c r="C14" s="162"/>
      <c r="D14" s="162"/>
      <c r="E14" s="162"/>
      <c r="F14" s="162"/>
      <c r="G14" s="78">
        <v>8</v>
      </c>
      <c r="H14" s="79">
        <v>0</v>
      </c>
      <c r="I14" s="79">
        <v>0</v>
      </c>
    </row>
    <row r="15" spans="1:9" x14ac:dyDescent="0.2">
      <c r="A15" s="200" t="s">
        <v>435</v>
      </c>
      <c r="B15" s="200"/>
      <c r="C15" s="200"/>
      <c r="D15" s="200"/>
      <c r="E15" s="200"/>
      <c r="F15" s="200"/>
      <c r="G15" s="80">
        <v>9</v>
      </c>
      <c r="H15" s="81">
        <f>SUM(H16:H18)</f>
        <v>45635001</v>
      </c>
      <c r="I15" s="81">
        <f>SUM(I16:I18)</f>
        <v>48672320</v>
      </c>
    </row>
    <row r="16" spans="1:9" x14ac:dyDescent="0.2">
      <c r="A16" s="194" t="s">
        <v>123</v>
      </c>
      <c r="B16" s="194"/>
      <c r="C16" s="194"/>
      <c r="D16" s="194"/>
      <c r="E16" s="194"/>
      <c r="F16" s="194"/>
      <c r="G16" s="78">
        <v>10</v>
      </c>
      <c r="H16" s="79">
        <v>25234840</v>
      </c>
      <c r="I16" s="79">
        <v>26048829</v>
      </c>
    </row>
    <row r="17" spans="1:9" x14ac:dyDescent="0.2">
      <c r="A17" s="194" t="s">
        <v>124</v>
      </c>
      <c r="B17" s="194"/>
      <c r="C17" s="194"/>
      <c r="D17" s="194"/>
      <c r="E17" s="194"/>
      <c r="F17" s="194"/>
      <c r="G17" s="78">
        <v>11</v>
      </c>
      <c r="H17" s="79">
        <v>0</v>
      </c>
      <c r="I17" s="79">
        <v>0</v>
      </c>
    </row>
    <row r="18" spans="1:9" x14ac:dyDescent="0.2">
      <c r="A18" s="194" t="s">
        <v>125</v>
      </c>
      <c r="B18" s="194"/>
      <c r="C18" s="194"/>
      <c r="D18" s="194"/>
      <c r="E18" s="194"/>
      <c r="F18" s="194"/>
      <c r="G18" s="78">
        <v>12</v>
      </c>
      <c r="H18" s="79">
        <v>20400161</v>
      </c>
      <c r="I18" s="79">
        <v>22623491</v>
      </c>
    </row>
    <row r="19" spans="1:9" x14ac:dyDescent="0.2">
      <c r="A19" s="200" t="s">
        <v>436</v>
      </c>
      <c r="B19" s="200"/>
      <c r="C19" s="200"/>
      <c r="D19" s="200"/>
      <c r="E19" s="200"/>
      <c r="F19" s="200"/>
      <c r="G19" s="80">
        <v>13</v>
      </c>
      <c r="H19" s="81">
        <f>SUM(H20:H22)</f>
        <v>43386015</v>
      </c>
      <c r="I19" s="81">
        <f>SUM(I20:I22)</f>
        <v>49032176</v>
      </c>
    </row>
    <row r="20" spans="1:9" x14ac:dyDescent="0.2">
      <c r="A20" s="194" t="s">
        <v>108</v>
      </c>
      <c r="B20" s="194"/>
      <c r="C20" s="194"/>
      <c r="D20" s="194"/>
      <c r="E20" s="194"/>
      <c r="F20" s="194"/>
      <c r="G20" s="78">
        <v>14</v>
      </c>
      <c r="H20" s="79">
        <v>29976742</v>
      </c>
      <c r="I20" s="79">
        <v>34805000</v>
      </c>
    </row>
    <row r="21" spans="1:9" x14ac:dyDescent="0.2">
      <c r="A21" s="194" t="s">
        <v>109</v>
      </c>
      <c r="B21" s="194"/>
      <c r="C21" s="194"/>
      <c r="D21" s="194"/>
      <c r="E21" s="194"/>
      <c r="F21" s="194"/>
      <c r="G21" s="78">
        <v>15</v>
      </c>
      <c r="H21" s="79">
        <v>8720733</v>
      </c>
      <c r="I21" s="79">
        <v>9188032</v>
      </c>
    </row>
    <row r="22" spans="1:9" x14ac:dyDescent="0.2">
      <c r="A22" s="194" t="s">
        <v>110</v>
      </c>
      <c r="B22" s="194"/>
      <c r="C22" s="194"/>
      <c r="D22" s="194"/>
      <c r="E22" s="194"/>
      <c r="F22" s="194"/>
      <c r="G22" s="78">
        <v>16</v>
      </c>
      <c r="H22" s="79">
        <v>4688540</v>
      </c>
      <c r="I22" s="79">
        <v>5039144</v>
      </c>
    </row>
    <row r="23" spans="1:9" x14ac:dyDescent="0.2">
      <c r="A23" s="162" t="s">
        <v>111</v>
      </c>
      <c r="B23" s="162"/>
      <c r="C23" s="162"/>
      <c r="D23" s="162"/>
      <c r="E23" s="162"/>
      <c r="F23" s="162"/>
      <c r="G23" s="78">
        <v>17</v>
      </c>
      <c r="H23" s="79">
        <v>18391517</v>
      </c>
      <c r="I23" s="79">
        <v>20501450</v>
      </c>
    </row>
    <row r="24" spans="1:9" x14ac:dyDescent="0.2">
      <c r="A24" s="162" t="s">
        <v>112</v>
      </c>
      <c r="B24" s="162"/>
      <c r="C24" s="162"/>
      <c r="D24" s="162"/>
      <c r="E24" s="162"/>
      <c r="F24" s="162"/>
      <c r="G24" s="78">
        <v>18</v>
      </c>
      <c r="H24" s="79">
        <v>0</v>
      </c>
      <c r="I24" s="79">
        <v>0</v>
      </c>
    </row>
    <row r="25" spans="1:9" x14ac:dyDescent="0.2">
      <c r="A25" s="200" t="s">
        <v>437</v>
      </c>
      <c r="B25" s="200"/>
      <c r="C25" s="200"/>
      <c r="D25" s="200"/>
      <c r="E25" s="200"/>
      <c r="F25" s="200"/>
      <c r="G25" s="80">
        <v>19</v>
      </c>
      <c r="H25" s="81">
        <f>H26+H27</f>
        <v>0</v>
      </c>
      <c r="I25" s="81">
        <f>I26+I27</f>
        <v>175726</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0</v>
      </c>
      <c r="I27" s="79">
        <v>175726</v>
      </c>
    </row>
    <row r="28" spans="1:9" x14ac:dyDescent="0.2">
      <c r="A28" s="200" t="s">
        <v>438</v>
      </c>
      <c r="B28" s="200"/>
      <c r="C28" s="200"/>
      <c r="D28" s="200"/>
      <c r="E28" s="200"/>
      <c r="F28" s="200"/>
      <c r="G28" s="80">
        <v>22</v>
      </c>
      <c r="H28" s="81">
        <f>SUM(H29:H34)</f>
        <v>0</v>
      </c>
      <c r="I28" s="81">
        <f>SUM(I29:I34)</f>
        <v>0</v>
      </c>
    </row>
    <row r="29" spans="1:9" x14ac:dyDescent="0.2">
      <c r="A29" s="194" t="s">
        <v>128</v>
      </c>
      <c r="B29" s="194"/>
      <c r="C29" s="194"/>
      <c r="D29" s="194"/>
      <c r="E29" s="194"/>
      <c r="F29" s="194"/>
      <c r="G29" s="78">
        <v>23</v>
      </c>
      <c r="H29" s="79">
        <v>0</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10839592</v>
      </c>
      <c r="I35" s="79">
        <v>10334813</v>
      </c>
    </row>
    <row r="36" spans="1:9" x14ac:dyDescent="0.2">
      <c r="A36" s="164" t="s">
        <v>365</v>
      </c>
      <c r="B36" s="164"/>
      <c r="C36" s="164"/>
      <c r="D36" s="164"/>
      <c r="E36" s="164"/>
      <c r="F36" s="164"/>
      <c r="G36" s="80">
        <v>30</v>
      </c>
      <c r="H36" s="81">
        <f>SUM(H37:H46)</f>
        <v>2560604</v>
      </c>
      <c r="I36" s="81">
        <f>SUM(I37:I46)</f>
        <v>1880218</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1554793</v>
      </c>
      <c r="I43" s="79">
        <v>1880218</v>
      </c>
    </row>
    <row r="44" spans="1:9" x14ac:dyDescent="0.2">
      <c r="A44" s="162" t="s">
        <v>141</v>
      </c>
      <c r="B44" s="162"/>
      <c r="C44" s="162"/>
      <c r="D44" s="162"/>
      <c r="E44" s="162"/>
      <c r="F44" s="162"/>
      <c r="G44" s="78">
        <v>38</v>
      </c>
      <c r="H44" s="79">
        <v>1005811</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366</v>
      </c>
      <c r="B47" s="164"/>
      <c r="C47" s="164"/>
      <c r="D47" s="164"/>
      <c r="E47" s="164"/>
      <c r="F47" s="164"/>
      <c r="G47" s="80">
        <v>41</v>
      </c>
      <c r="H47" s="81">
        <f>SUM(H48:H54)</f>
        <v>5176991</v>
      </c>
      <c r="I47" s="81">
        <f>SUM(I48:I54)</f>
        <v>7009480</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5069020</v>
      </c>
      <c r="I50" s="79">
        <v>5264347</v>
      </c>
    </row>
    <row r="51" spans="1:9" x14ac:dyDescent="0.2">
      <c r="A51" s="186" t="s">
        <v>147</v>
      </c>
      <c r="B51" s="186"/>
      <c r="C51" s="186"/>
      <c r="D51" s="186"/>
      <c r="E51" s="186"/>
      <c r="F51" s="186"/>
      <c r="G51" s="78">
        <v>45</v>
      </c>
      <c r="H51" s="79">
        <v>0</v>
      </c>
      <c r="I51" s="79">
        <v>1577390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107971</v>
      </c>
      <c r="I54" s="79">
        <v>167743</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130536</v>
      </c>
      <c r="I58" s="79">
        <v>317104</v>
      </c>
    </row>
    <row r="59" spans="1:9" x14ac:dyDescent="0.2">
      <c r="A59" s="164" t="s">
        <v>367</v>
      </c>
      <c r="B59" s="164"/>
      <c r="C59" s="164"/>
      <c r="D59" s="164"/>
      <c r="E59" s="164"/>
      <c r="F59" s="164"/>
      <c r="G59" s="80">
        <v>53</v>
      </c>
      <c r="H59" s="81">
        <f>H7+H36+H55+H56</f>
        <v>129357062</v>
      </c>
      <c r="I59" s="81">
        <f>I7+I36+I55+I56</f>
        <v>144704372</v>
      </c>
    </row>
    <row r="60" spans="1:9" x14ac:dyDescent="0.2">
      <c r="A60" s="164" t="s">
        <v>368</v>
      </c>
      <c r="B60" s="164"/>
      <c r="C60" s="164"/>
      <c r="D60" s="164"/>
      <c r="E60" s="164"/>
      <c r="F60" s="164"/>
      <c r="G60" s="80">
        <v>54</v>
      </c>
      <c r="H60" s="81">
        <f>H13+H47+H57+H58</f>
        <v>123559652</v>
      </c>
      <c r="I60" s="81">
        <f>I13+I47+I57+I58</f>
        <v>136043069</v>
      </c>
    </row>
    <row r="61" spans="1:9" x14ac:dyDescent="0.2">
      <c r="A61" s="164" t="s">
        <v>370</v>
      </c>
      <c r="B61" s="164"/>
      <c r="C61" s="164"/>
      <c r="D61" s="164"/>
      <c r="E61" s="164"/>
      <c r="F61" s="164"/>
      <c r="G61" s="80">
        <v>55</v>
      </c>
      <c r="H61" s="81">
        <f>H59-H60</f>
        <v>5797410</v>
      </c>
      <c r="I61" s="81">
        <f>I59-I60</f>
        <v>8661303</v>
      </c>
    </row>
    <row r="62" spans="1:9" x14ac:dyDescent="0.2">
      <c r="A62" s="195" t="s">
        <v>371</v>
      </c>
      <c r="B62" s="195"/>
      <c r="C62" s="195"/>
      <c r="D62" s="195"/>
      <c r="E62" s="195"/>
      <c r="F62" s="195"/>
      <c r="G62" s="80">
        <v>56</v>
      </c>
      <c r="H62" s="81">
        <f>+IF((H59-H60)&gt;0,(H59-H60),0)</f>
        <v>5797410</v>
      </c>
      <c r="I62" s="81">
        <f>+IF((I59-I60)&gt;0,(I59-I60),0)</f>
        <v>8661303</v>
      </c>
    </row>
    <row r="63" spans="1:9" x14ac:dyDescent="0.2">
      <c r="A63" s="195" t="s">
        <v>372</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2143506</v>
      </c>
      <c r="I64" s="79">
        <v>2715899</v>
      </c>
    </row>
    <row r="65" spans="1:9" x14ac:dyDescent="0.2">
      <c r="A65" s="164" t="s">
        <v>373</v>
      </c>
      <c r="B65" s="164"/>
      <c r="C65" s="164"/>
      <c r="D65" s="164"/>
      <c r="E65" s="164"/>
      <c r="F65" s="164"/>
      <c r="G65" s="80">
        <v>59</v>
      </c>
      <c r="H65" s="81">
        <f>H61-H64</f>
        <v>3653904</v>
      </c>
      <c r="I65" s="81">
        <f>I61-I64</f>
        <v>5945404</v>
      </c>
    </row>
    <row r="66" spans="1:9" x14ac:dyDescent="0.2">
      <c r="A66" s="195" t="s">
        <v>374</v>
      </c>
      <c r="B66" s="195"/>
      <c r="C66" s="195"/>
      <c r="D66" s="195"/>
      <c r="E66" s="195"/>
      <c r="F66" s="195"/>
      <c r="G66" s="80">
        <v>60</v>
      </c>
      <c r="H66" s="81">
        <f>+IF((H61-H64)&gt;0,(H61-H64),0)</f>
        <v>3653904</v>
      </c>
      <c r="I66" s="81">
        <f>+IF((I61-I64)&gt;0,(I61-I64),0)</f>
        <v>5945404</v>
      </c>
    </row>
    <row r="67" spans="1:9" x14ac:dyDescent="0.2">
      <c r="A67" s="195" t="s">
        <v>375</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v>0</v>
      </c>
      <c r="I76" s="87">
        <v>0</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0</v>
      </c>
      <c r="I78" s="89">
        <v>0</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v>0</v>
      </c>
      <c r="I80" s="87">
        <v>0</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3653904</v>
      </c>
      <c r="I84" s="90">
        <f>I85+I86</f>
        <v>5945404</v>
      </c>
    </row>
    <row r="85" spans="1:9" x14ac:dyDescent="0.2">
      <c r="A85" s="198" t="s">
        <v>160</v>
      </c>
      <c r="B85" s="198"/>
      <c r="C85" s="198"/>
      <c r="D85" s="198"/>
      <c r="E85" s="198"/>
      <c r="F85" s="198"/>
      <c r="G85" s="78">
        <v>76</v>
      </c>
      <c r="H85" s="91">
        <v>3653904</v>
      </c>
      <c r="I85" s="91">
        <v>5945404</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f>H65</f>
        <v>3653904</v>
      </c>
      <c r="I88" s="91">
        <f>I65</f>
        <v>5945404</v>
      </c>
    </row>
    <row r="89" spans="1:9" ht="29.25" customHeight="1" x14ac:dyDescent="0.2">
      <c r="A89" s="203" t="s">
        <v>431</v>
      </c>
      <c r="B89" s="203"/>
      <c r="C89" s="203"/>
      <c r="D89" s="203"/>
      <c r="E89" s="203"/>
      <c r="F89" s="203"/>
      <c r="G89" s="80">
        <v>79</v>
      </c>
      <c r="H89" s="90">
        <f>H90+H97</f>
        <v>-1124885</v>
      </c>
      <c r="I89" s="90">
        <f>I90+I97</f>
        <v>55551</v>
      </c>
    </row>
    <row r="90" spans="1:9" ht="24.6" customHeight="1" x14ac:dyDescent="0.2">
      <c r="A90" s="199" t="s">
        <v>439</v>
      </c>
      <c r="B90" s="199"/>
      <c r="C90" s="199"/>
      <c r="D90" s="199"/>
      <c r="E90" s="199"/>
      <c r="F90" s="199"/>
      <c r="G90" s="80">
        <v>80</v>
      </c>
      <c r="H90" s="90">
        <f>SUM(H91:H95)</f>
        <v>0</v>
      </c>
      <c r="I90" s="90">
        <f>SUM(I91:I95)</f>
        <v>0</v>
      </c>
    </row>
    <row r="91" spans="1:9" ht="24.6" customHeight="1" x14ac:dyDescent="0.2">
      <c r="A91" s="186" t="s">
        <v>349</v>
      </c>
      <c r="B91" s="186"/>
      <c r="C91" s="186"/>
      <c r="D91" s="186"/>
      <c r="E91" s="186"/>
      <c r="F91" s="186"/>
      <c r="G91" s="80">
        <v>81</v>
      </c>
      <c r="H91" s="91">
        <v>0</v>
      </c>
      <c r="I91" s="91">
        <v>0</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-1124885</v>
      </c>
      <c r="I97" s="90">
        <f>SUM(I98:I105)</f>
        <v>55551</v>
      </c>
    </row>
    <row r="98" spans="1:9" x14ac:dyDescent="0.2">
      <c r="A98" s="186" t="s">
        <v>163</v>
      </c>
      <c r="B98" s="186"/>
      <c r="C98" s="186"/>
      <c r="D98" s="186"/>
      <c r="E98" s="186"/>
      <c r="F98" s="186"/>
      <c r="G98" s="78">
        <v>88</v>
      </c>
      <c r="H98" s="91">
        <v>-193127</v>
      </c>
      <c r="I98" s="91">
        <v>302762</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-931758</v>
      </c>
      <c r="I101" s="91">
        <v>-247211</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-1124885</v>
      </c>
      <c r="I107" s="90">
        <f>I90+I97-I106-I96</f>
        <v>55551</v>
      </c>
    </row>
    <row r="108" spans="1:9" x14ac:dyDescent="0.2">
      <c r="A108" s="203" t="s">
        <v>369</v>
      </c>
      <c r="B108" s="203"/>
      <c r="C108" s="203"/>
      <c r="D108" s="203"/>
      <c r="E108" s="203"/>
      <c r="F108" s="203"/>
      <c r="G108" s="80">
        <v>98</v>
      </c>
      <c r="H108" s="90">
        <f>H88+H107</f>
        <v>2529019</v>
      </c>
      <c r="I108" s="90">
        <f>I88+I107</f>
        <v>6000955</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2529019</v>
      </c>
      <c r="I110" s="90">
        <f>I111+I112</f>
        <v>6000955</v>
      </c>
    </row>
    <row r="111" spans="1:9" x14ac:dyDescent="0.2">
      <c r="A111" s="198" t="s">
        <v>116</v>
      </c>
      <c r="B111" s="198"/>
      <c r="C111" s="198"/>
      <c r="D111" s="198"/>
      <c r="E111" s="198"/>
      <c r="F111" s="198"/>
      <c r="G111" s="78">
        <v>100</v>
      </c>
      <c r="H111" s="91">
        <v>2529019</v>
      </c>
      <c r="I111" s="91">
        <v>6000955</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 right="0.7" top="0.75" bottom="0.75" header="0.3" footer="0.3"/>
  <pageSetup paperSize="9" scale="8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abSelected="1" view="pageBreakPreview" zoomScale="110" zoomScaleNormal="100" workbookViewId="0">
      <selection activeCell="C57" sqref="C57:J57"/>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468</v>
      </c>
      <c r="B2" s="169"/>
      <c r="C2" s="169"/>
      <c r="D2" s="169"/>
      <c r="E2" s="169"/>
      <c r="F2" s="169"/>
      <c r="G2" s="169"/>
      <c r="H2" s="169"/>
      <c r="I2" s="169"/>
    </row>
    <row r="3" spans="1:9" x14ac:dyDescent="0.2">
      <c r="A3" s="201" t="s">
        <v>443</v>
      </c>
      <c r="B3" s="211"/>
      <c r="C3" s="211"/>
      <c r="D3" s="211"/>
      <c r="E3" s="211"/>
      <c r="F3" s="211"/>
      <c r="G3" s="211"/>
      <c r="H3" s="211"/>
      <c r="I3" s="211"/>
    </row>
    <row r="4" spans="1:9" x14ac:dyDescent="0.2">
      <c r="A4" s="209" t="s">
        <v>456</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5797410</v>
      </c>
      <c r="I8" s="93">
        <v>8661303</v>
      </c>
    </row>
    <row r="9" spans="1:9" ht="12.75" customHeight="1" x14ac:dyDescent="0.2">
      <c r="A9" s="195" t="s">
        <v>171</v>
      </c>
      <c r="B9" s="195"/>
      <c r="C9" s="195"/>
      <c r="D9" s="195"/>
      <c r="E9" s="195"/>
      <c r="F9" s="195"/>
      <c r="G9" s="80">
        <v>2</v>
      </c>
      <c r="H9" s="94">
        <f>H10+H11+H12+H13+H14+H15+H16+H17</f>
        <v>21511618</v>
      </c>
      <c r="I9" s="94">
        <f>I10+I11+I12+I13+I14+I15+I16+I17</f>
        <v>26262566</v>
      </c>
    </row>
    <row r="10" spans="1:9" ht="12.75" customHeight="1" x14ac:dyDescent="0.2">
      <c r="A10" s="210" t="s">
        <v>172</v>
      </c>
      <c r="B10" s="210"/>
      <c r="C10" s="210"/>
      <c r="D10" s="210"/>
      <c r="E10" s="210"/>
      <c r="F10" s="210"/>
      <c r="G10" s="88">
        <v>3</v>
      </c>
      <c r="H10" s="93">
        <v>18391517</v>
      </c>
      <c r="I10" s="93">
        <v>20501450</v>
      </c>
    </row>
    <row r="11" spans="1:9" ht="31.15" customHeight="1" x14ac:dyDescent="0.2">
      <c r="A11" s="210" t="s">
        <v>297</v>
      </c>
      <c r="B11" s="210"/>
      <c r="C11" s="210"/>
      <c r="D11" s="210"/>
      <c r="E11" s="210"/>
      <c r="F11" s="210"/>
      <c r="G11" s="88">
        <v>4</v>
      </c>
      <c r="H11" s="93">
        <v>56376</v>
      </c>
      <c r="I11" s="93">
        <v>212093</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-1554793</v>
      </c>
      <c r="I13" s="93">
        <v>-1880218</v>
      </c>
    </row>
    <row r="14" spans="1:9" ht="12.75" customHeight="1" x14ac:dyDescent="0.2">
      <c r="A14" s="210" t="s">
        <v>174</v>
      </c>
      <c r="B14" s="210"/>
      <c r="C14" s="210"/>
      <c r="D14" s="210"/>
      <c r="E14" s="210"/>
      <c r="F14" s="210"/>
      <c r="G14" s="88">
        <v>7</v>
      </c>
      <c r="H14" s="93">
        <v>5176990</v>
      </c>
      <c r="I14" s="93">
        <v>5432087</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-904465</v>
      </c>
      <c r="I16" s="93">
        <v>1490684</v>
      </c>
    </row>
    <row r="17" spans="1:9" ht="27.6" customHeight="1" x14ac:dyDescent="0.2">
      <c r="A17" s="210" t="s">
        <v>177</v>
      </c>
      <c r="B17" s="210"/>
      <c r="C17" s="210"/>
      <c r="D17" s="210"/>
      <c r="E17" s="210"/>
      <c r="F17" s="210"/>
      <c r="G17" s="88">
        <v>10</v>
      </c>
      <c r="H17" s="93">
        <v>345993</v>
      </c>
      <c r="I17" s="93">
        <v>506470</v>
      </c>
    </row>
    <row r="18" spans="1:9" ht="29.45" customHeight="1" x14ac:dyDescent="0.2">
      <c r="A18" s="203" t="s">
        <v>300</v>
      </c>
      <c r="B18" s="203"/>
      <c r="C18" s="203"/>
      <c r="D18" s="203"/>
      <c r="E18" s="203"/>
      <c r="F18" s="203"/>
      <c r="G18" s="80">
        <v>11</v>
      </c>
      <c r="H18" s="94">
        <f>H8+H9</f>
        <v>27309028</v>
      </c>
      <c r="I18" s="94">
        <f>I8+I9</f>
        <v>34923869</v>
      </c>
    </row>
    <row r="19" spans="1:9" ht="12.75" customHeight="1" x14ac:dyDescent="0.2">
      <c r="A19" s="195" t="s">
        <v>178</v>
      </c>
      <c r="B19" s="195"/>
      <c r="C19" s="195"/>
      <c r="D19" s="195"/>
      <c r="E19" s="195"/>
      <c r="F19" s="195"/>
      <c r="G19" s="80">
        <v>12</v>
      </c>
      <c r="H19" s="94">
        <f>H20+H21+H22+H23</f>
        <v>4221179</v>
      </c>
      <c r="I19" s="94">
        <f>I20+I21+I22+I23</f>
        <v>-4051726</v>
      </c>
    </row>
    <row r="20" spans="1:9" ht="12.75" customHeight="1" x14ac:dyDescent="0.2">
      <c r="A20" s="210" t="s">
        <v>179</v>
      </c>
      <c r="B20" s="210"/>
      <c r="C20" s="210"/>
      <c r="D20" s="210"/>
      <c r="E20" s="210"/>
      <c r="F20" s="210"/>
      <c r="G20" s="88">
        <v>13</v>
      </c>
      <c r="H20" s="93">
        <v>3552715</v>
      </c>
      <c r="I20" s="93">
        <v>-3360238</v>
      </c>
    </row>
    <row r="21" spans="1:9" ht="12.75" customHeight="1" x14ac:dyDescent="0.2">
      <c r="A21" s="210" t="s">
        <v>180</v>
      </c>
      <c r="B21" s="210"/>
      <c r="C21" s="210"/>
      <c r="D21" s="210"/>
      <c r="E21" s="210"/>
      <c r="F21" s="210"/>
      <c r="G21" s="88">
        <v>14</v>
      </c>
      <c r="H21" s="93">
        <v>855242</v>
      </c>
      <c r="I21" s="93">
        <v>-1268098</v>
      </c>
    </row>
    <row r="22" spans="1:9" ht="12.75" customHeight="1" x14ac:dyDescent="0.2">
      <c r="A22" s="210" t="s">
        <v>181</v>
      </c>
      <c r="B22" s="210"/>
      <c r="C22" s="210"/>
      <c r="D22" s="210"/>
      <c r="E22" s="210"/>
      <c r="F22" s="210"/>
      <c r="G22" s="88">
        <v>15</v>
      </c>
      <c r="H22" s="93">
        <v>-186778</v>
      </c>
      <c r="I22" s="93">
        <v>576610</v>
      </c>
    </row>
    <row r="23" spans="1:9" ht="12.75" customHeight="1" x14ac:dyDescent="0.2">
      <c r="A23" s="210" t="s">
        <v>182</v>
      </c>
      <c r="B23" s="210"/>
      <c r="C23" s="210"/>
      <c r="D23" s="210"/>
      <c r="E23" s="210"/>
      <c r="F23" s="210"/>
      <c r="G23" s="88">
        <v>16</v>
      </c>
      <c r="H23" s="93">
        <v>0</v>
      </c>
      <c r="I23" s="93">
        <v>0</v>
      </c>
    </row>
    <row r="24" spans="1:9" ht="12.75" customHeight="1" x14ac:dyDescent="0.2">
      <c r="A24" s="203" t="s">
        <v>183</v>
      </c>
      <c r="B24" s="203"/>
      <c r="C24" s="203"/>
      <c r="D24" s="203"/>
      <c r="E24" s="203"/>
      <c r="F24" s="203"/>
      <c r="G24" s="80">
        <v>17</v>
      </c>
      <c r="H24" s="94">
        <f>H18+H19</f>
        <v>31530207</v>
      </c>
      <c r="I24" s="94">
        <f>I18+I19</f>
        <v>30872143</v>
      </c>
    </row>
    <row r="25" spans="1:9" ht="12.75" customHeight="1" x14ac:dyDescent="0.2">
      <c r="A25" s="186" t="s">
        <v>184</v>
      </c>
      <c r="B25" s="186"/>
      <c r="C25" s="186"/>
      <c r="D25" s="186"/>
      <c r="E25" s="186"/>
      <c r="F25" s="186"/>
      <c r="G25" s="88">
        <v>18</v>
      </c>
      <c r="H25" s="93">
        <v>-5032001</v>
      </c>
      <c r="I25" s="93">
        <v>-5347442</v>
      </c>
    </row>
    <row r="26" spans="1:9" ht="12.75" customHeight="1" x14ac:dyDescent="0.2">
      <c r="A26" s="186" t="s">
        <v>185</v>
      </c>
      <c r="B26" s="186"/>
      <c r="C26" s="186"/>
      <c r="D26" s="186"/>
      <c r="E26" s="186"/>
      <c r="F26" s="186"/>
      <c r="G26" s="88">
        <v>19</v>
      </c>
      <c r="H26" s="93">
        <v>-550662</v>
      </c>
      <c r="I26" s="93">
        <v>-478855</v>
      </c>
    </row>
    <row r="27" spans="1:9" ht="28.9" customHeight="1" x14ac:dyDescent="0.2">
      <c r="A27" s="197" t="s">
        <v>186</v>
      </c>
      <c r="B27" s="197"/>
      <c r="C27" s="197"/>
      <c r="D27" s="197"/>
      <c r="E27" s="197"/>
      <c r="F27" s="197"/>
      <c r="G27" s="80">
        <v>20</v>
      </c>
      <c r="H27" s="94">
        <f>H24+H25+H26</f>
        <v>25947544</v>
      </c>
      <c r="I27" s="94">
        <f>I24+I25+I26</f>
        <v>25045846</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0</v>
      </c>
      <c r="I29" s="91">
        <v>407135</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1375094</v>
      </c>
      <c r="I31" s="91">
        <v>1420864</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78294</v>
      </c>
      <c r="I33" s="91">
        <v>1995099</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1453388</v>
      </c>
      <c r="I35" s="90">
        <f>I29+I30+I31+I32+I33+I34</f>
        <v>3823098</v>
      </c>
    </row>
    <row r="36" spans="1:9" ht="26.45" customHeight="1" x14ac:dyDescent="0.2">
      <c r="A36" s="186" t="s">
        <v>195</v>
      </c>
      <c r="B36" s="186"/>
      <c r="C36" s="186"/>
      <c r="D36" s="186"/>
      <c r="E36" s="186"/>
      <c r="F36" s="186"/>
      <c r="G36" s="88">
        <v>28</v>
      </c>
      <c r="H36" s="91">
        <v>-32328112</v>
      </c>
      <c r="I36" s="91">
        <v>-7545241</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-1100000</v>
      </c>
      <c r="I38" s="91">
        <v>-5531000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-602278</v>
      </c>
      <c r="I40" s="91">
        <v>-4464757</v>
      </c>
    </row>
    <row r="41" spans="1:9" ht="22.9" customHeight="1" x14ac:dyDescent="0.2">
      <c r="A41" s="203" t="s">
        <v>200</v>
      </c>
      <c r="B41" s="203"/>
      <c r="C41" s="203"/>
      <c r="D41" s="203"/>
      <c r="E41" s="203"/>
      <c r="F41" s="203"/>
      <c r="G41" s="80">
        <v>33</v>
      </c>
      <c r="H41" s="90">
        <f>H36+H37+H38+H39+H40</f>
        <v>-34030390</v>
      </c>
      <c r="I41" s="90">
        <f>I36+I37+I38+I39+I40</f>
        <v>-17540998</v>
      </c>
    </row>
    <row r="42" spans="1:9" ht="30.6" customHeight="1" x14ac:dyDescent="0.2">
      <c r="A42" s="197" t="s">
        <v>201</v>
      </c>
      <c r="B42" s="197"/>
      <c r="C42" s="197"/>
      <c r="D42" s="197"/>
      <c r="E42" s="197"/>
      <c r="F42" s="197"/>
      <c r="G42" s="80">
        <v>34</v>
      </c>
      <c r="H42" s="90">
        <f>H35+H41</f>
        <v>-32577002</v>
      </c>
      <c r="I42" s="90">
        <f>I35+I41</f>
        <v>-13717900</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10524385</v>
      </c>
      <c r="I46" s="91">
        <v>5000000</v>
      </c>
    </row>
    <row r="47" spans="1:9" ht="12.75" customHeight="1" x14ac:dyDescent="0.2">
      <c r="A47" s="186" t="s">
        <v>206</v>
      </c>
      <c r="B47" s="186"/>
      <c r="C47" s="186"/>
      <c r="D47" s="186"/>
      <c r="E47" s="186"/>
      <c r="F47" s="186"/>
      <c r="G47" s="88">
        <v>38</v>
      </c>
      <c r="H47" s="91">
        <v>189552</v>
      </c>
      <c r="I47" s="91">
        <v>0</v>
      </c>
    </row>
    <row r="48" spans="1:9" ht="25.9" customHeight="1" x14ac:dyDescent="0.2">
      <c r="A48" s="203" t="s">
        <v>207</v>
      </c>
      <c r="B48" s="203"/>
      <c r="C48" s="203"/>
      <c r="D48" s="203"/>
      <c r="E48" s="203"/>
      <c r="F48" s="203"/>
      <c r="G48" s="80">
        <v>39</v>
      </c>
      <c r="H48" s="90">
        <f>H44+H45+H46+H47</f>
        <v>10713937</v>
      </c>
      <c r="I48" s="90">
        <f>I44+I45+I46+I47</f>
        <v>5000000</v>
      </c>
    </row>
    <row r="49" spans="1:9" ht="24.6" customHeight="1" x14ac:dyDescent="0.2">
      <c r="A49" s="186" t="s">
        <v>299</v>
      </c>
      <c r="B49" s="186"/>
      <c r="C49" s="186"/>
      <c r="D49" s="186"/>
      <c r="E49" s="186"/>
      <c r="F49" s="186"/>
      <c r="G49" s="88">
        <v>40</v>
      </c>
      <c r="H49" s="91">
        <v>-16980291</v>
      </c>
      <c r="I49" s="91">
        <v>-27413952</v>
      </c>
    </row>
    <row r="50" spans="1:9" ht="12.75" customHeight="1" x14ac:dyDescent="0.2">
      <c r="A50" s="186" t="s">
        <v>208</v>
      </c>
      <c r="B50" s="186"/>
      <c r="C50" s="186"/>
      <c r="D50" s="186"/>
      <c r="E50" s="186"/>
      <c r="F50" s="186"/>
      <c r="G50" s="88">
        <v>41</v>
      </c>
      <c r="H50" s="91">
        <v>-3536744</v>
      </c>
      <c r="I50" s="91">
        <v>-3782640</v>
      </c>
    </row>
    <row r="51" spans="1:9" ht="12.75" customHeight="1" x14ac:dyDescent="0.2">
      <c r="A51" s="186" t="s">
        <v>209</v>
      </c>
      <c r="B51" s="186"/>
      <c r="C51" s="186"/>
      <c r="D51" s="186"/>
      <c r="E51" s="186"/>
      <c r="F51" s="186"/>
      <c r="G51" s="88">
        <v>42</v>
      </c>
      <c r="H51" s="91">
        <v>-3106713</v>
      </c>
      <c r="I51" s="91">
        <v>-3496257</v>
      </c>
    </row>
    <row r="52" spans="1:9" ht="26.45" customHeight="1" x14ac:dyDescent="0.2">
      <c r="A52" s="186" t="s">
        <v>210</v>
      </c>
      <c r="B52" s="186"/>
      <c r="C52" s="186"/>
      <c r="D52" s="186"/>
      <c r="E52" s="186"/>
      <c r="F52" s="186"/>
      <c r="G52" s="88">
        <v>43</v>
      </c>
      <c r="H52" s="91">
        <v>-536727</v>
      </c>
      <c r="I52" s="91">
        <v>-2155018</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-24160475</v>
      </c>
      <c r="I54" s="90">
        <f>I49+I50+I51+I52+I53</f>
        <v>-36847867</v>
      </c>
    </row>
    <row r="55" spans="1:9" ht="27.6" customHeight="1" x14ac:dyDescent="0.2">
      <c r="A55" s="197" t="s">
        <v>213</v>
      </c>
      <c r="B55" s="197"/>
      <c r="C55" s="197"/>
      <c r="D55" s="197"/>
      <c r="E55" s="197"/>
      <c r="F55" s="197"/>
      <c r="G55" s="80">
        <v>46</v>
      </c>
      <c r="H55" s="90">
        <f>H48+H54</f>
        <v>-13446538</v>
      </c>
      <c r="I55" s="90">
        <f>I48+I54</f>
        <v>-31847867</v>
      </c>
    </row>
    <row r="56" spans="1:9" x14ac:dyDescent="0.2">
      <c r="A56" s="162" t="s">
        <v>214</v>
      </c>
      <c r="B56" s="162"/>
      <c r="C56" s="162"/>
      <c r="D56" s="162"/>
      <c r="E56" s="162"/>
      <c r="F56" s="162"/>
      <c r="G56" s="88">
        <v>47</v>
      </c>
      <c r="H56" s="91">
        <v>-12839</v>
      </c>
      <c r="I56" s="91">
        <v>47953</v>
      </c>
    </row>
    <row r="57" spans="1:9" ht="27" customHeight="1" x14ac:dyDescent="0.2">
      <c r="A57" s="197" t="s">
        <v>215</v>
      </c>
      <c r="B57" s="197"/>
      <c r="C57" s="197"/>
      <c r="D57" s="197"/>
      <c r="E57" s="197"/>
      <c r="F57" s="197"/>
      <c r="G57" s="80">
        <v>48</v>
      </c>
      <c r="H57" s="90">
        <f>H27+H42+H55+H56</f>
        <v>-20088835</v>
      </c>
      <c r="I57" s="90">
        <f>I27+I42+I55+I56</f>
        <v>-20471968</v>
      </c>
    </row>
    <row r="58" spans="1:9" ht="15.6" customHeight="1" x14ac:dyDescent="0.2">
      <c r="A58" s="214" t="s">
        <v>216</v>
      </c>
      <c r="B58" s="214"/>
      <c r="C58" s="214"/>
      <c r="D58" s="214"/>
      <c r="E58" s="214"/>
      <c r="F58" s="214"/>
      <c r="G58" s="88">
        <v>49</v>
      </c>
      <c r="H58" s="91">
        <v>70436922</v>
      </c>
      <c r="I58" s="91">
        <v>50348087</v>
      </c>
    </row>
    <row r="59" spans="1:9" ht="28.9" customHeight="1" x14ac:dyDescent="0.2">
      <c r="A59" s="197" t="s">
        <v>217</v>
      </c>
      <c r="B59" s="197"/>
      <c r="C59" s="197"/>
      <c r="D59" s="197"/>
      <c r="E59" s="197"/>
      <c r="F59" s="197"/>
      <c r="G59" s="80">
        <v>50</v>
      </c>
      <c r="H59" s="90">
        <f>H57+H58</f>
        <v>50348087</v>
      </c>
      <c r="I59" s="90">
        <f>I57+I58</f>
        <v>29876119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 right="0.7" top="0.75" bottom="0.75" header="0.3" footer="0.3"/>
  <pageSetup paperSize="9" scale="9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110" zoomScaleNormal="10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468</v>
      </c>
      <c r="B2" s="169"/>
      <c r="C2" s="169"/>
      <c r="D2" s="169"/>
      <c r="E2" s="169"/>
      <c r="F2" s="169"/>
      <c r="G2" s="169"/>
      <c r="H2" s="169"/>
      <c r="I2" s="169"/>
    </row>
    <row r="3" spans="1:9" x14ac:dyDescent="0.2">
      <c r="A3" s="201" t="s">
        <v>443</v>
      </c>
      <c r="B3" s="216"/>
      <c r="C3" s="216"/>
      <c r="D3" s="216"/>
      <c r="E3" s="216"/>
      <c r="F3" s="216"/>
      <c r="G3" s="216"/>
      <c r="H3" s="216"/>
      <c r="I3" s="216"/>
    </row>
    <row r="4" spans="1:9" x14ac:dyDescent="0.2">
      <c r="A4" s="209" t="s">
        <v>456</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f>SUM(I8:I12)</f>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63"/>
  <sheetViews>
    <sheetView tabSelected="1" view="pageBreakPreview" zoomScale="80" zoomScaleNormal="100" zoomScaleSheetLayoutView="80" workbookViewId="0">
      <selection activeCell="C57" sqref="C57:J57"/>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443</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13613965</v>
      </c>
      <c r="I7" s="42">
        <v>151667929</v>
      </c>
      <c r="J7" s="42">
        <v>680698</v>
      </c>
      <c r="K7" s="42">
        <v>3026752</v>
      </c>
      <c r="L7" s="42">
        <v>3026752</v>
      </c>
      <c r="M7" s="42">
        <v>0</v>
      </c>
      <c r="N7" s="42">
        <v>41056349</v>
      </c>
      <c r="O7" s="42">
        <v>0</v>
      </c>
      <c r="P7" s="42">
        <v>0</v>
      </c>
      <c r="Q7" s="42">
        <v>0</v>
      </c>
      <c r="R7" s="42">
        <v>1142056</v>
      </c>
      <c r="S7" s="42">
        <v>0</v>
      </c>
      <c r="T7" s="42">
        <v>407238</v>
      </c>
      <c r="U7" s="42">
        <v>1387794</v>
      </c>
      <c r="V7" s="42">
        <v>4808582</v>
      </c>
      <c r="W7" s="43">
        <f>H7+I7+J7+K7-L7+M7+N7+O7+P7+Q7+R7+U7+V7+S7+T7</f>
        <v>214764611</v>
      </c>
      <c r="X7" s="42">
        <v>0</v>
      </c>
      <c r="Y7" s="43">
        <f>W7+X7</f>
        <v>214764611</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13613965</v>
      </c>
      <c r="I10" s="44">
        <f t="shared" ref="I10:Y10" si="2">I7+I8+I9</f>
        <v>151667929</v>
      </c>
      <c r="J10" s="44">
        <f t="shared" si="2"/>
        <v>680698</v>
      </c>
      <c r="K10" s="44">
        <f t="shared" si="2"/>
        <v>3026752</v>
      </c>
      <c r="L10" s="44">
        <f t="shared" si="2"/>
        <v>3026752</v>
      </c>
      <c r="M10" s="44">
        <f t="shared" si="2"/>
        <v>0</v>
      </c>
      <c r="N10" s="44">
        <f t="shared" si="2"/>
        <v>41056349</v>
      </c>
      <c r="O10" s="44">
        <f t="shared" si="2"/>
        <v>0</v>
      </c>
      <c r="P10" s="44">
        <f t="shared" si="2"/>
        <v>0</v>
      </c>
      <c r="Q10" s="44">
        <f t="shared" si="2"/>
        <v>0</v>
      </c>
      <c r="R10" s="44">
        <f t="shared" si="2"/>
        <v>1142056</v>
      </c>
      <c r="S10" s="44">
        <f t="shared" si="2"/>
        <v>0</v>
      </c>
      <c r="T10" s="44">
        <f t="shared" si="2"/>
        <v>407238</v>
      </c>
      <c r="U10" s="44">
        <f t="shared" si="2"/>
        <v>1387794</v>
      </c>
      <c r="V10" s="44">
        <f t="shared" si="2"/>
        <v>4808582</v>
      </c>
      <c r="W10" s="44">
        <f t="shared" si="0"/>
        <v>214764611</v>
      </c>
      <c r="X10" s="44">
        <f t="shared" si="2"/>
        <v>0</v>
      </c>
      <c r="Y10" s="44">
        <f t="shared" si="2"/>
        <v>214764611</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3653904</v>
      </c>
      <c r="W11" s="43">
        <f t="shared" si="0"/>
        <v>3653904</v>
      </c>
      <c r="X11" s="42">
        <v>0</v>
      </c>
      <c r="Y11" s="43">
        <f t="shared" ref="Y11:Y29" si="3">W11+X11</f>
        <v>3653904</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-193127</v>
      </c>
      <c r="U12" s="46">
        <v>0</v>
      </c>
      <c r="V12" s="46">
        <v>0</v>
      </c>
      <c r="W12" s="43">
        <f t="shared" si="0"/>
        <v>-193127</v>
      </c>
      <c r="X12" s="42">
        <v>0</v>
      </c>
      <c r="Y12" s="43">
        <f t="shared" si="3"/>
        <v>-193127</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-931758</v>
      </c>
      <c r="S16" s="42">
        <v>0</v>
      </c>
      <c r="T16" s="42">
        <v>0</v>
      </c>
      <c r="U16" s="42">
        <v>0</v>
      </c>
      <c r="V16" s="42">
        <v>0</v>
      </c>
      <c r="W16" s="43">
        <f t="shared" si="0"/>
        <v>-931758</v>
      </c>
      <c r="X16" s="42">
        <v>0</v>
      </c>
      <c r="Y16" s="43">
        <f t="shared" si="3"/>
        <v>-931758</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536727</v>
      </c>
      <c r="L24" s="42">
        <v>536727</v>
      </c>
      <c r="M24" s="42">
        <v>0</v>
      </c>
      <c r="N24" s="42">
        <v>-536727</v>
      </c>
      <c r="O24" s="42">
        <v>0</v>
      </c>
      <c r="P24" s="42">
        <v>0</v>
      </c>
      <c r="Q24" s="42">
        <v>0</v>
      </c>
      <c r="R24" s="42">
        <v>0</v>
      </c>
      <c r="S24" s="42">
        <v>0</v>
      </c>
      <c r="T24" s="42">
        <v>0</v>
      </c>
      <c r="U24" s="42">
        <v>0</v>
      </c>
      <c r="V24" s="42">
        <v>0</v>
      </c>
      <c r="W24" s="43">
        <f t="shared" si="0"/>
        <v>-536727</v>
      </c>
      <c r="X24" s="42">
        <v>0</v>
      </c>
      <c r="Y24" s="43">
        <f t="shared" si="3"/>
        <v>-536727</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-3536744</v>
      </c>
      <c r="V26" s="42">
        <v>0</v>
      </c>
      <c r="W26" s="43">
        <f t="shared" si="0"/>
        <v>-3536744</v>
      </c>
      <c r="X26" s="42">
        <v>0</v>
      </c>
      <c r="Y26" s="43">
        <f t="shared" si="3"/>
        <v>-3536744</v>
      </c>
    </row>
    <row r="27" spans="1:25" x14ac:dyDescent="0.2">
      <c r="A27" s="220" t="s">
        <v>413</v>
      </c>
      <c r="B27" s="220"/>
      <c r="C27" s="220"/>
      <c r="D27" s="220"/>
      <c r="E27" s="220"/>
      <c r="F27" s="220"/>
      <c r="G27" s="8">
        <v>21</v>
      </c>
      <c r="H27" s="42">
        <v>0</v>
      </c>
      <c r="I27" s="42">
        <v>0</v>
      </c>
      <c r="J27" s="42">
        <v>0</v>
      </c>
      <c r="K27" s="42">
        <v>0</v>
      </c>
      <c r="L27" s="42">
        <v>0</v>
      </c>
      <c r="M27" s="42">
        <v>0</v>
      </c>
      <c r="N27" s="42">
        <v>215457</v>
      </c>
      <c r="O27" s="42">
        <v>0</v>
      </c>
      <c r="P27" s="42">
        <v>0</v>
      </c>
      <c r="Q27" s="42">
        <v>0</v>
      </c>
      <c r="R27" s="42">
        <v>0</v>
      </c>
      <c r="S27" s="42">
        <v>0</v>
      </c>
      <c r="T27" s="42">
        <v>0</v>
      </c>
      <c r="U27" s="42">
        <v>930</v>
      </c>
      <c r="V27" s="42">
        <v>0</v>
      </c>
      <c r="W27" s="43">
        <f t="shared" si="0"/>
        <v>216387</v>
      </c>
      <c r="X27" s="42">
        <v>0</v>
      </c>
      <c r="Y27" s="43">
        <f t="shared" si="3"/>
        <v>216387</v>
      </c>
    </row>
    <row r="28" spans="1:25" x14ac:dyDescent="0.2">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f>-V28</f>
        <v>4808582</v>
      </c>
      <c r="V28" s="42">
        <f>-V7</f>
        <v>-4808582</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13613965</v>
      </c>
      <c r="I30" s="45">
        <f t="shared" ref="I30:Y30" si="5">SUM(I10:I29)</f>
        <v>151667929</v>
      </c>
      <c r="J30" s="45">
        <f t="shared" si="5"/>
        <v>680698</v>
      </c>
      <c r="K30" s="45">
        <f t="shared" si="5"/>
        <v>3563479</v>
      </c>
      <c r="L30" s="45">
        <f t="shared" si="5"/>
        <v>3563479</v>
      </c>
      <c r="M30" s="45">
        <f t="shared" si="5"/>
        <v>0</v>
      </c>
      <c r="N30" s="45">
        <f t="shared" si="5"/>
        <v>40735079</v>
      </c>
      <c r="O30" s="45">
        <f t="shared" si="5"/>
        <v>0</v>
      </c>
      <c r="P30" s="45">
        <f t="shared" si="5"/>
        <v>0</v>
      </c>
      <c r="Q30" s="45">
        <f t="shared" si="5"/>
        <v>0</v>
      </c>
      <c r="R30" s="45">
        <f t="shared" si="5"/>
        <v>210298</v>
      </c>
      <c r="S30" s="45">
        <f t="shared" si="5"/>
        <v>0</v>
      </c>
      <c r="T30" s="45">
        <f t="shared" si="5"/>
        <v>214111</v>
      </c>
      <c r="U30" s="45">
        <f t="shared" si="5"/>
        <v>2660562</v>
      </c>
      <c r="V30" s="45">
        <f t="shared" si="5"/>
        <v>3653904</v>
      </c>
      <c r="W30" s="45">
        <f t="shared" si="5"/>
        <v>213436546</v>
      </c>
      <c r="X30" s="45">
        <f t="shared" si="5"/>
        <v>0</v>
      </c>
      <c r="Y30" s="45">
        <f t="shared" si="5"/>
        <v>213436546</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-931758</v>
      </c>
      <c r="S32" s="44">
        <f t="shared" si="6"/>
        <v>0</v>
      </c>
      <c r="T32" s="44">
        <f t="shared" si="6"/>
        <v>-193127</v>
      </c>
      <c r="U32" s="44">
        <f t="shared" si="6"/>
        <v>0</v>
      </c>
      <c r="V32" s="44">
        <f t="shared" si="6"/>
        <v>0</v>
      </c>
      <c r="W32" s="44">
        <f t="shared" si="6"/>
        <v>-1124885</v>
      </c>
      <c r="X32" s="44">
        <f t="shared" si="6"/>
        <v>0</v>
      </c>
      <c r="Y32" s="44">
        <f t="shared" si="6"/>
        <v>-1124885</v>
      </c>
    </row>
    <row r="33" spans="1:25" ht="31.5" customHeight="1" x14ac:dyDescent="0.2">
      <c r="A33" s="241" t="s">
        <v>418</v>
      </c>
      <c r="B33" s="241"/>
      <c r="C33" s="241"/>
      <c r="D33" s="241"/>
      <c r="E33" s="241"/>
      <c r="F33" s="241"/>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-931758</v>
      </c>
      <c r="S33" s="44">
        <f t="shared" si="7"/>
        <v>0</v>
      </c>
      <c r="T33" s="44">
        <f t="shared" si="7"/>
        <v>-193127</v>
      </c>
      <c r="U33" s="44">
        <f t="shared" si="7"/>
        <v>0</v>
      </c>
      <c r="V33" s="44">
        <f t="shared" si="7"/>
        <v>3653904</v>
      </c>
      <c r="W33" s="44">
        <f t="shared" si="7"/>
        <v>2529019</v>
      </c>
      <c r="X33" s="44">
        <f t="shared" si="7"/>
        <v>0</v>
      </c>
      <c r="Y33" s="44">
        <f t="shared" si="7"/>
        <v>2529019</v>
      </c>
    </row>
    <row r="34" spans="1:25" ht="30.75" customHeight="1" x14ac:dyDescent="0.2">
      <c r="A34" s="242" t="s">
        <v>419</v>
      </c>
      <c r="B34" s="242"/>
      <c r="C34" s="242"/>
      <c r="D34" s="242"/>
      <c r="E34" s="242"/>
      <c r="F34" s="242"/>
      <c r="G34" s="10">
        <v>27</v>
      </c>
      <c r="H34" s="45">
        <f>SUM(H21:H29)</f>
        <v>0</v>
      </c>
      <c r="I34" s="45">
        <f t="shared" ref="I34:Y34" si="8">SUM(I21:I29)</f>
        <v>0</v>
      </c>
      <c r="J34" s="45">
        <f t="shared" si="8"/>
        <v>0</v>
      </c>
      <c r="K34" s="45">
        <f t="shared" si="8"/>
        <v>536727</v>
      </c>
      <c r="L34" s="45">
        <f t="shared" si="8"/>
        <v>536727</v>
      </c>
      <c r="M34" s="45">
        <f t="shared" si="8"/>
        <v>0</v>
      </c>
      <c r="N34" s="45">
        <f t="shared" si="8"/>
        <v>-321270</v>
      </c>
      <c r="O34" s="45">
        <f t="shared" si="8"/>
        <v>0</v>
      </c>
      <c r="P34" s="45">
        <f t="shared" si="8"/>
        <v>0</v>
      </c>
      <c r="Q34" s="45">
        <f t="shared" si="8"/>
        <v>0</v>
      </c>
      <c r="R34" s="45">
        <f t="shared" si="8"/>
        <v>0</v>
      </c>
      <c r="S34" s="45">
        <f t="shared" si="8"/>
        <v>0</v>
      </c>
      <c r="T34" s="45">
        <f t="shared" si="8"/>
        <v>0</v>
      </c>
      <c r="U34" s="45">
        <f t="shared" si="8"/>
        <v>1272768</v>
      </c>
      <c r="V34" s="45">
        <f t="shared" si="8"/>
        <v>-4808582</v>
      </c>
      <c r="W34" s="45">
        <f t="shared" si="8"/>
        <v>-3857084</v>
      </c>
      <c r="X34" s="45">
        <f t="shared" si="8"/>
        <v>0</v>
      </c>
      <c r="Y34" s="45">
        <f t="shared" si="8"/>
        <v>-3857084</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f>+H30</f>
        <v>13613965</v>
      </c>
      <c r="I36" s="42">
        <f t="shared" ref="I36:V36" si="9">+I30</f>
        <v>151667929</v>
      </c>
      <c r="J36" s="42">
        <f t="shared" si="9"/>
        <v>680698</v>
      </c>
      <c r="K36" s="42">
        <f t="shared" si="9"/>
        <v>3563479</v>
      </c>
      <c r="L36" s="42">
        <f t="shared" si="9"/>
        <v>3563479</v>
      </c>
      <c r="M36" s="42">
        <f t="shared" si="9"/>
        <v>0</v>
      </c>
      <c r="N36" s="42">
        <f t="shared" si="9"/>
        <v>40735079</v>
      </c>
      <c r="O36" s="42">
        <f t="shared" si="9"/>
        <v>0</v>
      </c>
      <c r="P36" s="42">
        <f t="shared" si="9"/>
        <v>0</v>
      </c>
      <c r="Q36" s="42">
        <f t="shared" si="9"/>
        <v>0</v>
      </c>
      <c r="R36" s="42">
        <f t="shared" si="9"/>
        <v>210298</v>
      </c>
      <c r="S36" s="42">
        <f t="shared" si="9"/>
        <v>0</v>
      </c>
      <c r="T36" s="42">
        <f t="shared" si="9"/>
        <v>214111</v>
      </c>
      <c r="U36" s="42">
        <f t="shared" si="9"/>
        <v>2660562</v>
      </c>
      <c r="V36" s="42">
        <f t="shared" si="9"/>
        <v>3653904</v>
      </c>
      <c r="W36" s="43">
        <f>H36+I36+J36+K36-L36+M36+N36+O36+P36+Q36+R36+U36+V36+S36+T36</f>
        <v>213436546</v>
      </c>
      <c r="X36" s="42">
        <v>0</v>
      </c>
      <c r="Y36" s="43">
        <f t="shared" ref="Y36:Y38" si="10">W36+X36</f>
        <v>213436546</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x14ac:dyDescent="0.2">
      <c r="A39" s="221" t="s">
        <v>420</v>
      </c>
      <c r="B39" s="221"/>
      <c r="C39" s="221"/>
      <c r="D39" s="221"/>
      <c r="E39" s="221"/>
      <c r="F39" s="221"/>
      <c r="G39" s="9">
        <v>31</v>
      </c>
      <c r="H39" s="44">
        <f>H36+H37+H38</f>
        <v>13613965</v>
      </c>
      <c r="I39" s="44">
        <f t="shared" ref="I39:Y39" si="12">I36+I37+I38</f>
        <v>151667929</v>
      </c>
      <c r="J39" s="44">
        <f t="shared" si="12"/>
        <v>680698</v>
      </c>
      <c r="K39" s="44">
        <f t="shared" si="12"/>
        <v>3563479</v>
      </c>
      <c r="L39" s="44">
        <f t="shared" si="12"/>
        <v>3563479</v>
      </c>
      <c r="M39" s="44">
        <f t="shared" si="12"/>
        <v>0</v>
      </c>
      <c r="N39" s="44">
        <f t="shared" si="12"/>
        <v>40735079</v>
      </c>
      <c r="O39" s="44">
        <f t="shared" si="12"/>
        <v>0</v>
      </c>
      <c r="P39" s="44">
        <f t="shared" si="12"/>
        <v>0</v>
      </c>
      <c r="Q39" s="44">
        <f t="shared" si="12"/>
        <v>0</v>
      </c>
      <c r="R39" s="44">
        <f t="shared" si="12"/>
        <v>210298</v>
      </c>
      <c r="S39" s="44">
        <f t="shared" si="12"/>
        <v>0</v>
      </c>
      <c r="T39" s="44">
        <f t="shared" si="12"/>
        <v>214111</v>
      </c>
      <c r="U39" s="44">
        <f t="shared" si="12"/>
        <v>2660562</v>
      </c>
      <c r="V39" s="44">
        <f t="shared" si="12"/>
        <v>3653904</v>
      </c>
      <c r="W39" s="44">
        <f t="shared" si="12"/>
        <v>213436546</v>
      </c>
      <c r="X39" s="44">
        <f t="shared" si="12"/>
        <v>0</v>
      </c>
      <c r="Y39" s="44">
        <f t="shared" si="12"/>
        <v>213436546</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5945404</v>
      </c>
      <c r="W40" s="43">
        <f t="shared" si="11"/>
        <v>5945404</v>
      </c>
      <c r="X40" s="42">
        <v>0</v>
      </c>
      <c r="Y40" s="43">
        <f t="shared" ref="Y40:Y58" si="13">W40+X40</f>
        <v>5945404</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302762</v>
      </c>
      <c r="U41" s="46">
        <v>0</v>
      </c>
      <c r="V41" s="46">
        <v>0</v>
      </c>
      <c r="W41" s="43">
        <f t="shared" si="11"/>
        <v>302762</v>
      </c>
      <c r="X41" s="42">
        <v>0</v>
      </c>
      <c r="Y41" s="43">
        <f t="shared" si="13"/>
        <v>302762</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1"/>
        <v>0</v>
      </c>
      <c r="X42" s="42">
        <v>0</v>
      </c>
      <c r="Y42" s="43">
        <f t="shared" si="13"/>
        <v>0</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-247211</v>
      </c>
      <c r="S45" s="42">
        <v>0</v>
      </c>
      <c r="T45" s="42">
        <v>0</v>
      </c>
      <c r="U45" s="42">
        <v>0</v>
      </c>
      <c r="V45" s="42">
        <v>0</v>
      </c>
      <c r="W45" s="43">
        <f t="shared" si="11"/>
        <v>-247211</v>
      </c>
      <c r="X45" s="42">
        <v>0</v>
      </c>
      <c r="Y45" s="43">
        <f t="shared" si="13"/>
        <v>-247211</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1"/>
        <v>0</v>
      </c>
      <c r="X48" s="42">
        <v>0</v>
      </c>
      <c r="Y48" s="43">
        <f t="shared" si="13"/>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x14ac:dyDescent="0.2">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1"/>
        <v>0</v>
      </c>
      <c r="X50" s="42">
        <v>0</v>
      </c>
      <c r="Y50" s="43">
        <f t="shared" si="13"/>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x14ac:dyDescent="0.2">
      <c r="A53" s="220" t="s">
        <v>273</v>
      </c>
      <c r="B53" s="220"/>
      <c r="C53" s="220"/>
      <c r="D53" s="220"/>
      <c r="E53" s="220"/>
      <c r="F53" s="220"/>
      <c r="G53" s="8">
        <v>45</v>
      </c>
      <c r="H53" s="42">
        <v>0</v>
      </c>
      <c r="I53" s="42">
        <v>0</v>
      </c>
      <c r="J53" s="42">
        <v>0</v>
      </c>
      <c r="K53" s="42">
        <v>2155018</v>
      </c>
      <c r="L53" s="42">
        <v>2155018</v>
      </c>
      <c r="M53" s="42">
        <v>0</v>
      </c>
      <c r="N53" s="42">
        <f>-L53</f>
        <v>-2155018</v>
      </c>
      <c r="O53" s="42">
        <v>0</v>
      </c>
      <c r="P53" s="42">
        <v>0</v>
      </c>
      <c r="Q53" s="42">
        <v>0</v>
      </c>
      <c r="R53" s="42">
        <v>0</v>
      </c>
      <c r="S53" s="42">
        <v>0</v>
      </c>
      <c r="T53" s="42">
        <v>0</v>
      </c>
      <c r="U53" s="42">
        <v>0</v>
      </c>
      <c r="V53" s="42">
        <v>0</v>
      </c>
      <c r="W53" s="43">
        <f t="shared" si="11"/>
        <v>-2155018</v>
      </c>
      <c r="X53" s="42">
        <v>0</v>
      </c>
      <c r="Y53" s="43">
        <f t="shared" si="13"/>
        <v>-2155018</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-3782640</v>
      </c>
      <c r="V55" s="42">
        <v>0</v>
      </c>
      <c r="W55" s="43">
        <f t="shared" si="11"/>
        <v>-3782640</v>
      </c>
      <c r="X55" s="42">
        <v>0</v>
      </c>
      <c r="Y55" s="43">
        <f t="shared" si="13"/>
        <v>-3782640</v>
      </c>
    </row>
    <row r="56" spans="1:25" x14ac:dyDescent="0.2">
      <c r="A56" s="220" t="s">
        <v>413</v>
      </c>
      <c r="B56" s="220"/>
      <c r="C56" s="220"/>
      <c r="D56" s="220"/>
      <c r="E56" s="220"/>
      <c r="F56" s="220"/>
      <c r="G56" s="8">
        <v>48</v>
      </c>
      <c r="H56" s="42">
        <v>0</v>
      </c>
      <c r="I56" s="42">
        <v>-118193</v>
      </c>
      <c r="J56" s="42">
        <v>0</v>
      </c>
      <c r="K56" s="42">
        <v>-1133478</v>
      </c>
      <c r="L56" s="42">
        <v>-1133478</v>
      </c>
      <c r="M56" s="42">
        <v>0</v>
      </c>
      <c r="N56" s="42">
        <v>308008</v>
      </c>
      <c r="O56" s="42">
        <v>0</v>
      </c>
      <c r="P56" s="42">
        <v>0</v>
      </c>
      <c r="Q56" s="42">
        <v>0</v>
      </c>
      <c r="R56" s="42">
        <v>0</v>
      </c>
      <c r="S56" s="42">
        <v>0</v>
      </c>
      <c r="T56" s="42">
        <v>0</v>
      </c>
      <c r="U56" s="42">
        <v>0</v>
      </c>
      <c r="V56" s="42">
        <v>0</v>
      </c>
      <c r="W56" s="43">
        <f t="shared" si="11"/>
        <v>189815</v>
      </c>
      <c r="X56" s="42">
        <v>0</v>
      </c>
      <c r="Y56" s="43">
        <f t="shared" si="13"/>
        <v>189815</v>
      </c>
    </row>
    <row r="57" spans="1:25" x14ac:dyDescent="0.2">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f>-V57</f>
        <v>3653904</v>
      </c>
      <c r="V57" s="42">
        <f>-V36</f>
        <v>-3653904</v>
      </c>
      <c r="W57" s="43">
        <f t="shared" si="11"/>
        <v>0</v>
      </c>
      <c r="X57" s="42">
        <v>0</v>
      </c>
      <c r="Y57" s="43">
        <f t="shared" si="13"/>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x14ac:dyDescent="0.2">
      <c r="A59" s="238" t="s">
        <v>423</v>
      </c>
      <c r="B59" s="238"/>
      <c r="C59" s="238"/>
      <c r="D59" s="238"/>
      <c r="E59" s="238"/>
      <c r="F59" s="238"/>
      <c r="G59" s="10">
        <v>51</v>
      </c>
      <c r="H59" s="45">
        <f>SUM(H39:H58)</f>
        <v>13613965</v>
      </c>
      <c r="I59" s="45">
        <f t="shared" ref="I59:Y59" si="14">SUM(I39:I58)</f>
        <v>151549736</v>
      </c>
      <c r="J59" s="45">
        <f t="shared" si="14"/>
        <v>680698</v>
      </c>
      <c r="K59" s="45">
        <f t="shared" si="14"/>
        <v>4585019</v>
      </c>
      <c r="L59" s="45">
        <f t="shared" si="14"/>
        <v>4585019</v>
      </c>
      <c r="M59" s="45">
        <f t="shared" si="14"/>
        <v>0</v>
      </c>
      <c r="N59" s="45">
        <f t="shared" si="14"/>
        <v>38888069</v>
      </c>
      <c r="O59" s="45">
        <f t="shared" si="14"/>
        <v>0</v>
      </c>
      <c r="P59" s="45">
        <f t="shared" si="14"/>
        <v>0</v>
      </c>
      <c r="Q59" s="45">
        <f t="shared" si="14"/>
        <v>0</v>
      </c>
      <c r="R59" s="45">
        <f t="shared" si="14"/>
        <v>-36913</v>
      </c>
      <c r="S59" s="45">
        <f t="shared" si="14"/>
        <v>0</v>
      </c>
      <c r="T59" s="45">
        <f t="shared" si="14"/>
        <v>516873</v>
      </c>
      <c r="U59" s="45">
        <f t="shared" si="14"/>
        <v>2531826</v>
      </c>
      <c r="V59" s="45">
        <f t="shared" si="14"/>
        <v>5945404</v>
      </c>
      <c r="W59" s="45">
        <f t="shared" si="14"/>
        <v>213689658</v>
      </c>
      <c r="X59" s="45">
        <f t="shared" si="14"/>
        <v>0</v>
      </c>
      <c r="Y59" s="45">
        <f t="shared" si="14"/>
        <v>213689658</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0</v>
      </c>
      <c r="P61" s="44">
        <f t="shared" si="15"/>
        <v>0</v>
      </c>
      <c r="Q61" s="44">
        <f t="shared" si="15"/>
        <v>0</v>
      </c>
      <c r="R61" s="44">
        <f t="shared" si="15"/>
        <v>-247211</v>
      </c>
      <c r="S61" s="44">
        <f t="shared" si="15"/>
        <v>0</v>
      </c>
      <c r="T61" s="44">
        <f t="shared" si="15"/>
        <v>302762</v>
      </c>
      <c r="U61" s="44">
        <f t="shared" si="15"/>
        <v>0</v>
      </c>
      <c r="V61" s="44">
        <f t="shared" si="15"/>
        <v>0</v>
      </c>
      <c r="W61" s="44">
        <f t="shared" si="15"/>
        <v>55551</v>
      </c>
      <c r="X61" s="44">
        <f t="shared" si="15"/>
        <v>0</v>
      </c>
      <c r="Y61" s="44">
        <f t="shared" si="15"/>
        <v>55551</v>
      </c>
    </row>
    <row r="62" spans="1:25" ht="27.75" customHeight="1" x14ac:dyDescent="0.2">
      <c r="A62" s="241" t="s">
        <v>425</v>
      </c>
      <c r="B62" s="241"/>
      <c r="C62" s="241"/>
      <c r="D62" s="241"/>
      <c r="E62" s="241"/>
      <c r="F62" s="241"/>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0</v>
      </c>
      <c r="P62" s="44">
        <f t="shared" si="16"/>
        <v>0</v>
      </c>
      <c r="Q62" s="44">
        <f t="shared" si="16"/>
        <v>0</v>
      </c>
      <c r="R62" s="44">
        <f t="shared" si="16"/>
        <v>-247211</v>
      </c>
      <c r="S62" s="44">
        <f t="shared" si="16"/>
        <v>0</v>
      </c>
      <c r="T62" s="44">
        <f t="shared" si="16"/>
        <v>302762</v>
      </c>
      <c r="U62" s="44">
        <f t="shared" si="16"/>
        <v>0</v>
      </c>
      <c r="V62" s="44">
        <f t="shared" si="16"/>
        <v>5945404</v>
      </c>
      <c r="W62" s="44">
        <f t="shared" si="16"/>
        <v>6000955</v>
      </c>
      <c r="X62" s="44">
        <f t="shared" si="16"/>
        <v>0</v>
      </c>
      <c r="Y62" s="44">
        <f t="shared" si="16"/>
        <v>6000955</v>
      </c>
    </row>
    <row r="63" spans="1:25" ht="29.25" customHeight="1" x14ac:dyDescent="0.2">
      <c r="A63" s="242" t="s">
        <v>426</v>
      </c>
      <c r="B63" s="242"/>
      <c r="C63" s="242"/>
      <c r="D63" s="242"/>
      <c r="E63" s="242"/>
      <c r="F63" s="242"/>
      <c r="G63" s="10">
        <v>54</v>
      </c>
      <c r="H63" s="45">
        <f>SUM(H50:H58)</f>
        <v>0</v>
      </c>
      <c r="I63" s="45">
        <f t="shared" ref="I63:Y63" si="17">SUM(I50:I58)</f>
        <v>-118193</v>
      </c>
      <c r="J63" s="45">
        <f t="shared" si="17"/>
        <v>0</v>
      </c>
      <c r="K63" s="45">
        <f t="shared" si="17"/>
        <v>1021540</v>
      </c>
      <c r="L63" s="45">
        <f t="shared" si="17"/>
        <v>1021540</v>
      </c>
      <c r="M63" s="45">
        <f t="shared" si="17"/>
        <v>0</v>
      </c>
      <c r="N63" s="45">
        <f t="shared" si="17"/>
        <v>-1847010</v>
      </c>
      <c r="O63" s="45">
        <f t="shared" si="17"/>
        <v>0</v>
      </c>
      <c r="P63" s="45">
        <f t="shared" si="17"/>
        <v>0</v>
      </c>
      <c r="Q63" s="45">
        <f t="shared" si="17"/>
        <v>0</v>
      </c>
      <c r="R63" s="45">
        <f t="shared" si="17"/>
        <v>0</v>
      </c>
      <c r="S63" s="45">
        <f t="shared" si="17"/>
        <v>0</v>
      </c>
      <c r="T63" s="45">
        <f t="shared" si="17"/>
        <v>0</v>
      </c>
      <c r="U63" s="45">
        <f t="shared" si="17"/>
        <v>-128736</v>
      </c>
      <c r="V63" s="45">
        <f t="shared" si="17"/>
        <v>-3653904</v>
      </c>
      <c r="W63" s="45">
        <f t="shared" si="17"/>
        <v>-5747843</v>
      </c>
      <c r="X63" s="45">
        <f t="shared" si="17"/>
        <v>0</v>
      </c>
      <c r="Y63" s="45">
        <f t="shared" si="17"/>
        <v>-5747843</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8" scale="5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29"/>
  <sheetViews>
    <sheetView tabSelected="1" view="pageBreakPreview" zoomScaleNormal="64" zoomScaleSheetLayoutView="100" workbookViewId="0">
      <selection activeCell="C57" sqref="C57:J57"/>
    </sheetView>
  </sheetViews>
  <sheetFormatPr defaultRowHeight="12.75" x14ac:dyDescent="0.2"/>
  <cols>
    <col min="10" max="10" width="128.140625" customWidth="1"/>
  </cols>
  <sheetData>
    <row r="1" spans="1:10" x14ac:dyDescent="0.2">
      <c r="A1" s="244" t="s">
        <v>469</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135" customHeight="1" x14ac:dyDescent="0.2">
      <c r="A27" s="245"/>
      <c r="B27" s="245"/>
      <c r="C27" s="245"/>
      <c r="D27" s="245"/>
      <c r="E27" s="245"/>
      <c r="F27" s="245"/>
      <c r="G27" s="245"/>
      <c r="H27" s="245"/>
      <c r="I27" s="245"/>
      <c r="J27" s="245"/>
    </row>
    <row r="28" spans="1:10" ht="317.25" customHeight="1" x14ac:dyDescent="0.2">
      <c r="A28" s="245"/>
      <c r="B28" s="245"/>
      <c r="C28" s="245"/>
      <c r="D28" s="245"/>
      <c r="E28" s="245"/>
      <c r="F28" s="245"/>
      <c r="G28" s="245"/>
      <c r="H28" s="245"/>
      <c r="I28" s="245"/>
      <c r="J28" s="245"/>
    </row>
    <row r="29" spans="1:10" ht="278.25" customHeight="1" x14ac:dyDescent="0.2">
      <c r="A29" s="245"/>
      <c r="B29" s="245"/>
      <c r="C29" s="245"/>
      <c r="D29" s="245"/>
      <c r="E29" s="245"/>
      <c r="F29" s="245"/>
      <c r="G29" s="245"/>
      <c r="H29" s="245"/>
      <c r="I29" s="245"/>
      <c r="J29" s="245"/>
    </row>
  </sheetData>
  <mergeCells count="1">
    <mergeCell ref="A1:J29"/>
  </mergeCells>
  <pageMargins left="0.70866141732283472" right="0.70866141732283472" top="0.74803149606299213" bottom="0.74803149606299213" header="0.31496062992125984" footer="0.31496062992125984"/>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2025-02-25T12:56:42Z</cp:lastPrinted>
  <dcterms:created xsi:type="dcterms:W3CDTF">2008-10-17T11:51:54Z</dcterms:created>
  <dcterms:modified xsi:type="dcterms:W3CDTF">2025-02-25T12:58:14Z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