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28830" windowHeight="6405"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Notes!$A$1:$I$37</definedName>
    <definedName name="_xlnm.Print_Area" localSheetId="5">SOCE!$A$1:$Y$63</definedName>
  </definedNames>
  <calcPr calcId="145621" calcMode="manual"/>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H91" i="19"/>
  <c r="H90" i="19" s="1"/>
  <c r="I85" i="18"/>
  <c r="H85" i="18"/>
  <c r="H91" i="18"/>
  <c r="I91" i="18"/>
  <c r="K90" i="19" l="1"/>
  <c r="I90" i="19"/>
  <c r="W63" i="22"/>
  <c r="Y51" i="22"/>
  <c r="Y39" i="22"/>
  <c r="W39" i="22"/>
  <c r="W34" i="22"/>
  <c r="Y22" i="22"/>
  <c r="Y10" i="22"/>
  <c r="W10" i="22"/>
  <c r="W30" i="22" s="1"/>
  <c r="I21" i="21"/>
  <c r="H21" i="21"/>
  <c r="K108" i="19"/>
  <c r="K109" i="19" s="1"/>
  <c r="J108" i="19"/>
  <c r="J109" i="19" s="1"/>
  <c r="H108" i="19"/>
  <c r="H109" i="19" s="1"/>
  <c r="I108" i="19"/>
  <c r="I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<sst xmlns="http://schemas.openxmlformats.org/spreadsheetml/2006/main" count="539" uniqueCount="526">
  <si>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</si>
  <si>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</si>
  <si>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</si>
  <si>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</si>
  <si>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</si>
  <si>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</si>
  <si>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</si>
  <si>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</si>
  <si>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</si>
  <si>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</si>
  <si>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</si>
  <si>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</si>
  <si>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</si>
  <si>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</si>
  <si>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</si>
  <si>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</si>
  <si>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</si>
  <si>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</si>
  <si>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</si>
  <si>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</si>
  <si>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</si>
  <si>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</si>
  <si>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</si>
  <si>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</si>
  <si>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</si>
  <si>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</si>
  <si>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</si>
  <si>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</si>
  <si>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</si>
  <si>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</si>
  <si>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</si>
  <si>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</si>
  <si>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</si>
  <si>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</si>
  <si>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</si>
  <si>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</si>
  <si>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</si>
  <si>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</si>
  <si>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</si>
  <si>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</si>
  <si>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</si>
  <si>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</si>
  <si>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</si>
  <si>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</si>
  <si>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</si>
  <si>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</si>
  <si>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</si>
  <si>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</si>
  <si>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</si>
  <si>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</si>
  <si>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</si>
  <si>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</si>
  <si>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</si>
  <si>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</si>
  <si>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</si>
  <si>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</si>
  <si>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</si>
  <si>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</si>
  <si>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</si>
  <si>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</si>
  <si>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</si>
  <si>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</si>
  <si>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</si>
  <si>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</si>
  <si>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</si>
  <si>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</si>
  <si>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</si>
  <si>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</si>
  <si>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</si>
  <si>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</si>
  <si>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</si>
  <si>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</si>
  <si>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</si>
  <si>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</si>
  <si>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</si>
  <si>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</si>
  <si>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</si>
  <si>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</si>
  <si>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</si>
  <si>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</si>
  <si>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</si>
  <si>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</si>
  <si>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</si>
  <si>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</si>
  <si>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</si>
  <si>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</si>
  <si>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</si>
  <si>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</si>
  <si>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</si>
  <si>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</si>
  <si>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</si>
  <si>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</si>
  <si>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</si>
  <si>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</si>
  <si>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</si>
  <si>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</si>
  <si>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</si>
  <si>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</si>
  <si>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</si>
  <si>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</si>
  <si>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</si>
  <si>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</si>
  <si>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</si>
  <si>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</si>
  <si>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</si>
  <si>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</si>
  <si>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</si>
  <si>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</si>
  <si>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</si>
  <si>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</si>
  <si>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</si>
  <si>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</si>
  <si>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</si>
  <si>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</si>
  <si>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</si>
  <si>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</si>
  <si>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</si>
  <si>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</si>
  <si>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</si>
  <si>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</si>
  <si>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</si>
  <si>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</si>
  <si>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</si>
  <si>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</si>
  <si>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</si>
  <si>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</si>
  <si>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</si>
  <si>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</si>
  <si>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</si>
  <si>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</si>
  <si>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</si>
  <si>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</si>
  <si>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</si>
  <si>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</si>
  <si>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</si>
  <si>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</si>
  <si>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</si>
  <si>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</si>
  <si>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</si>
  <si>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</si>
  <si>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</si>
  <si>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</si>
  <si>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</si>
  <si>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</si>
  <si>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</si>
  <si>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</si>
  <si>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</si>
  <si>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</si>
  <si>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</si>
  <si>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</si>
  <si>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</si>
  <si>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</si>
  <si>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</si>
  <si>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</si>
  <si>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</si>
  <si>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</si>
  <si>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</si>
  <si>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</si>
  <si>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</si>
  <si>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</si>
  <si>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</si>
  <si>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</si>
  <si>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</si>
  <si>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</si>
  <si>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</si>
  <si>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</si>
  <si>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</si>
  <si>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</si>
  <si>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</si>
  <si>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</si>
  <si>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</si>
  <si>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</si>
  <si>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</si>
  <si>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</si>
  <si>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</si>
  <si>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</si>
  <si>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</si>
  <si>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</si>
  <si>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</si>
  <si>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</si>
  <si>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</si>
  <si>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</si>
  <si>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</si>
  <si>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</si>
  <si>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</si>
  <si>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</si>
  <si>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</si>
  <si>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</si>
  <si>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</si>
  <si>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</si>
  <si>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</si>
  <si>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</si>
  <si>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</si>
  <si>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</si>
  <si>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</si>
  <si>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</si>
  <si>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</si>
  <si>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</si>
  <si>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</si>
  <si>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</si>
  <si>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</si>
  <si>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</si>
  <si>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</si>
  <si>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</si>
  <si>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</si>
  <si>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</si>
  <si>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</si>
  <si>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</si>
  <si>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</si>
  <si>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</si>
  <si>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</si>
  <si>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</si>
  <si>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</si>
  <si>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</si>
  <si>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</si>
  <si>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</si>
  <si>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</si>
  <si>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</si>
  <si>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</si>
  <si>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</si>
  <si>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</si>
  <si>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</si>
  <si>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</si>
  <si>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</si>
  <si>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</si>
  <si>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</si>
  <si>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</si>
  <si>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</si>
  <si>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</si>
  <si>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</si>
  <si>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</si>
  <si>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</si>
  <si>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</si>
  <si>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</si>
  <si>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</si>
  <si>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</si>
  <si>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</si>
  <si>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</si>
  <si>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</si>
  <si>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</si>
  <si>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</si>
  <si>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</si>
  <si>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</si>
  <si>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</si>
  <si>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</si>
  <si>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</si>
  <si>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</si>
  <si>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</si>
  <si>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</si>
  <si>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</si>
  <si>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</si>
  <si>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</si>
  <si>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</si>
  <si>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</si>
  <si>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</si>
  <si>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</si>
  <si>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</si>
  <si>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</si>
  <si>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</si>
  <si>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</si>
  <si>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</si>
  <si>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</si>
  <si>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</si>
  <si>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</si>
  <si>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</si>
  <si>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</si>
  <si>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</si>
  <si>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</si>
  <si>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</si>
  <si>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</si>
  <si>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</si>
  <si>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</si>
  <si>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</si>
  <si>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</si>
  <si>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</si>
  <si>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</si>
  <si>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</si>
  <si>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</si>
  <si>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</si>
  <si>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</si>
  <si>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</si>
  <si>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</si>
  <si>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</si>
  <si>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</si>
  <si>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</si>
  <si>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</si>
  <si>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</si>
  <si>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</si>
  <si>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</si>
  <si>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</si>
  <si>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</si>
  <si>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</si>
  <si>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</si>
  <si>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</si>
  <si>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</si>
  <si>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</si>
  <si>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</si>
  <si>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</si>
  <si>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</si>
  <si>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</si>
  <si>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</si>
  <si>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</si>
  <si>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</si>
  <si>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</si>
  <si>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</si>
  <si>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</si>
  <si>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</si>
  <si>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</si>
  <si>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</si>
  <si>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</si>
  <si>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</si>
  <si>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</si>
  <si>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</si>
  <si>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</si>
  <si>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</si>
  <si>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</si>
  <si>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</si>
  <si>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</si>
  <si>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</si>
  <si>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</si>
  <si>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</si>
  <si>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</si>
  <si>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</si>
  <si>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</si>
  <si>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</si>
  <si>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</si>
  <si>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</si>
  <si>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</si>
  <si>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</si>
  <si>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</si>
  <si>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</si>
  <si>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</si>
  <si>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</si>
  <si>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</si>
  <si>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</si>
  <si>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</si>
  <si>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</si>
  <si>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</si>
  <si>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</si>
  <si>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</si>
  <si>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</si>
  <si>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</si>
  <si>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</si>
  <si>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</si>
  <si>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</si>
  <si>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</si>
  <si>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</si>
  <si>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</si>
  <si>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</si>
  <si>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</si>
  <si>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</si>
  <si>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</si>
  <si>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</si>
  <si>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</si>
  <si>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</si>
  <si>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</si>
  <si>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</si>
  <si>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</si>
  <si>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</si>
  <si>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</si>
  <si>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</si>
  <si>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</si>
  <si>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</si>
  <si>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</si>
  <si>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</si>
  <si>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</si>
  <si>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</si>
  <si>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</si>
  <si>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</si>
  <si>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</si>
  <si>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</si>
  <si>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</si>
  <si>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</si>
  <si>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</si>
  <si>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</si>
  <si>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</si>
  <si>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</si>
  <si>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</si>
  <si>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</si>
  <si>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</si>
  <si>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</si>
  <si>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</si>
  <si>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</si>
  <si>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</si>
  <si>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</si>
  <si>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</si>
  <si>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</si>
  <si>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</si>
  <si>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</si>
  <si>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</si>
  <si>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</si>
  <si>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</si>
  <si>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</si>
  <si>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</si>
  <si>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</si>
  <si>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</si>
  <si>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</si>
  <si>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</si>
  <si>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</si>
  <si>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</si>
  <si>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</si>
  <si>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</si>
  <si>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</si>
  <si>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</si>
  <si>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</si>
  <si>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</si>
  <si>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</si>
  <si>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</si>
  <si>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</si>
  <si>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</si>
  <si>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</si>
  <si>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</si>
  <si>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</si>
  <si>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</si>
  <si>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</si>
  <si>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</si>
  <si>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</si>
  <si>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</si>
  <si>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</si>
  <si>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</si>
  <si>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</si>
  <si>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</si>
  <si>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</si>
  <si>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</si>
  <si>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</si>
  <si>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</si>
  <si>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</si>
  <si>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</si>
  <si>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</si>
  <si>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</si>
  <si>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</si>
  <si>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</si>
  <si>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</si>
  <si>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</si>
  <si>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</si>
  <si>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</si>
  <si>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</si>
  <si>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</si>
  <si>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</si>
  <si>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</si>
  <si>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</si>
  <si>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</si>
  <si>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</si>
  <si>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</si>
  <si>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</si>
  <si>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</si>
  <si>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</si>
  <si>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</si>
  <si>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</si>
  <si>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</si>
  <si>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</si>
  <si>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</si>
  <si>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</si>
  <si>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</si>
  <si>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</si>
  <si>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</si>
  <si>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</si>
  <si>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</si>
  <si>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</si>
  <si>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</si>
  <si>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</si>
  <si>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</si>
  <si>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</si>
  <si>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</si>
  <si>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</si>
  <si>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</si>
  <si>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</si>
  <si>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</si>
  <si>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</si>
  <si>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</si>
  <si>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</si>
  <si>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</si>
  <si>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</si>
  <si>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</si>
  <si>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</si>
  <si>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</si>
  <si>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</si>
  <si>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</si>
  <si>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</si>
  <si>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</si>
  <si>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</si>
  <si>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</si>
  <si>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</si>
  <si>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</si>
  <si>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</si>
  <si>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</si>
  <si>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</si>
  <si>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</si>
  <si>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</si>
  <si>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</si>
  <si>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</si>
  <si>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</si>
  <si>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</si>
  <si>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</si>
  <si>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</si>
  <si>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</si>
  <si>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</si>
  <si>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</si>
  <si>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</si>
  <si>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</si>
  <si>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</si>
  <si>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</si>
  <si>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</si>
  <si>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</si>
  <si>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</si>
  <si>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</si>
  <si>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</si>
  <si>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</si>
  <si>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</si>
  <si>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</si>
  <si>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</si>
  <si>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</si>
  <si>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</si>
  <si>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</si>
  <si>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</si>
  <si>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</si>
  <si>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</si>
  <si>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</si>
  <si>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</si>
  <si>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</si>
  <si>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</si>
  <si>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 xml:space="preserve">balance as at 31.03.2021 </t>
  </si>
  <si>
    <t>Submitter: Arena Hospitality Group d.d.</t>
  </si>
  <si>
    <t>for the period 01.01.2021 to 31.03.2021</t>
  </si>
  <si>
    <t>for the period 01.01.2021. to 31.03.2021.</t>
  </si>
  <si>
    <t>NOTES TO FINANCIAL STATEMENTS - TFI
(drawn up for quarterly reporting periods)
Name of the issuer:   Arena Hospitality Group d.d.
Personal identification number (OIB):   47625429199
Reporting period: 01.01.2021 till  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see explanations in the text where business results for the period are commented.
b) information on the access to the latest annual financial statements, for the purpose of understanding information published in the notes to financial statements drawn up for the semi-annual reporting period
- https://www.arenahospitalitygroup.com/en/investors and on the Zagreb Stock Exchange's website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In preparation of financial statements for the reporting quarter period, we have applied the same accounting policies as in the last annual report.
d) a description of the financial performance in the case of the issuer whose business is seasonal (items 37 and 38 IAS 34 - Interim financial reporting)
- see explanations in the text where business results for the period are commented.
e) other comments prescribed by IAS 34 - Interim financial reporting
-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There were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There were no changes in relation to the published data in the annual report  in the Note 13 and 14
4.  the amount and nature of individual items of income or expenditure which are of exceptional size or incidence
- see explanations in the text where business results for the period are commented.
5. amounts owed by the undertaking and falling due after more than five years, as well as the total debts of the undertaking covered by valuable security furnished by the undertaking, specifying the type and form of security
- There was no significant change in relation to the data published in the annual report for 2020 in the Notes 13 and 14
6. average number of employees during the financial year
 - 562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cpitalized cost is amouted to HRK 123.499 (net salary of HRK 73.309 kuna,  taxes and contributions from salaries of HRK 32.840 poreza and contribution on salary of HRK 17.350)
8. where a provision for deferred tax is recognised in the balance sheet, the deferred tax balances at the end of the financial year, and the movement in those balances during the financial year
-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undertakings in which the company holds a participation capital are published in the annual report for 2020 on page 124. The results of the undertaking's operations are included in the company's consolidated report in accordance with the applicable reporting framework.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 N/A
13. the name and registered office of the undertaking which draws up the consolidated financial statements of the largest group of undertakings of which the undertaking forms part as a controlled group member
- the largest group of participants is Park Plaza Hotel Europe. In accordance with the legal framework, the company does not publish quarterly reports, but only semi-annual and annual reports, which can be found on the https://www.pphe.com/investors website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the answer under 13.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
-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</si>
</sst>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6" zoomScaleNormal="100" workbookViewId="0">
      <selection activeCell="A29" sqref="A29:F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44197</v>
      </c>
      <c r="F4" s="182"/>
      <c r="G4" s="70" t="s">
        <v>3</v>
      </c>
      <c r="H4" s="181">
        <v>44286</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615</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515</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516</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517</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518</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519</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520</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0" zoomScaleNormal="100" zoomScaleSheetLayoutView="110" workbookViewId="0">
      <selection activeCell="A29" sqref="A29:F2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521</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522</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2294580668</v>
      </c>
      <c r="I9" s="32">
        <f>I10+I17+I27+I38+I43</f>
        <v>2326519638</v>
      </c>
    </row>
    <row r="10" spans="1:9" ht="12.75" customHeight="1" x14ac:dyDescent="0.2">
      <c r="A10" s="191" t="s">
        <v>51</v>
      </c>
      <c r="B10" s="191"/>
      <c r="C10" s="191"/>
      <c r="D10" s="191"/>
      <c r="E10" s="191"/>
      <c r="F10" s="191"/>
      <c r="G10" s="15">
        <v>3</v>
      </c>
      <c r="H10" s="32">
        <f>H11+H12+H13+H14+H15+H16</f>
        <v>1275547</v>
      </c>
      <c r="I10" s="32">
        <f>I11+I12+I13+I14+I15+I16</f>
        <v>1845421</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1275547</v>
      </c>
      <c r="I12" s="31">
        <v>1845421</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1526307681</v>
      </c>
      <c r="I17" s="32">
        <f>I18+I19+I20+I21+I22+I23+I24+I25+I26</f>
        <v>1537040797</v>
      </c>
    </row>
    <row r="18" spans="1:9" ht="12.75" customHeight="1" x14ac:dyDescent="0.2">
      <c r="A18" s="187" t="s">
        <v>57</v>
      </c>
      <c r="B18" s="187"/>
      <c r="C18" s="187"/>
      <c r="D18" s="187"/>
      <c r="E18" s="187"/>
      <c r="F18" s="187"/>
      <c r="G18" s="14">
        <v>11</v>
      </c>
      <c r="H18" s="31">
        <v>235413623</v>
      </c>
      <c r="I18" s="31">
        <v>235355089</v>
      </c>
    </row>
    <row r="19" spans="1:9" ht="12.75" customHeight="1" x14ac:dyDescent="0.2">
      <c r="A19" s="187" t="s">
        <v>58</v>
      </c>
      <c r="B19" s="187"/>
      <c r="C19" s="187"/>
      <c r="D19" s="187"/>
      <c r="E19" s="187"/>
      <c r="F19" s="187"/>
      <c r="G19" s="14">
        <v>12</v>
      </c>
      <c r="H19" s="31">
        <v>1028668452</v>
      </c>
      <c r="I19" s="31">
        <v>1017972250</v>
      </c>
    </row>
    <row r="20" spans="1:9" ht="12.75" customHeight="1" x14ac:dyDescent="0.2">
      <c r="A20" s="187" t="s">
        <v>59</v>
      </c>
      <c r="B20" s="187"/>
      <c r="C20" s="187"/>
      <c r="D20" s="187"/>
      <c r="E20" s="187"/>
      <c r="F20" s="187"/>
      <c r="G20" s="14">
        <v>13</v>
      </c>
      <c r="H20" s="31">
        <v>105290273</v>
      </c>
      <c r="I20" s="31">
        <v>100733710</v>
      </c>
    </row>
    <row r="21" spans="1:9" ht="12.75" customHeight="1" x14ac:dyDescent="0.2">
      <c r="A21" s="187" t="s">
        <v>60</v>
      </c>
      <c r="B21" s="187"/>
      <c r="C21" s="187"/>
      <c r="D21" s="187"/>
      <c r="E21" s="187"/>
      <c r="F21" s="187"/>
      <c r="G21" s="14">
        <v>14</v>
      </c>
      <c r="H21" s="31">
        <v>3767632</v>
      </c>
      <c r="I21" s="31">
        <v>3420360</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7847376</v>
      </c>
    </row>
    <row r="24" spans="1:9" ht="12.75" customHeight="1" x14ac:dyDescent="0.2">
      <c r="A24" s="187" t="s">
        <v>63</v>
      </c>
      <c r="B24" s="187"/>
      <c r="C24" s="187"/>
      <c r="D24" s="187"/>
      <c r="E24" s="187"/>
      <c r="F24" s="187"/>
      <c r="G24" s="14">
        <v>17</v>
      </c>
      <c r="H24" s="31">
        <v>126883312</v>
      </c>
      <c r="I24" s="31">
        <v>160214118</v>
      </c>
    </row>
    <row r="25" spans="1:9" ht="12.75" customHeight="1" x14ac:dyDescent="0.2">
      <c r="A25" s="187" t="s">
        <v>64</v>
      </c>
      <c r="B25" s="187"/>
      <c r="C25" s="187"/>
      <c r="D25" s="187"/>
      <c r="E25" s="187"/>
      <c r="F25" s="187"/>
      <c r="G25" s="14">
        <v>18</v>
      </c>
      <c r="H25" s="31">
        <v>12952939</v>
      </c>
      <c r="I25" s="31">
        <v>11497894</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703854849</v>
      </c>
      <c r="I27" s="32">
        <f>SUM(I28:I37)</f>
        <v>724490829</v>
      </c>
    </row>
    <row r="28" spans="1:9" ht="12.75" customHeight="1" x14ac:dyDescent="0.2">
      <c r="A28" s="187" t="s">
        <v>67</v>
      </c>
      <c r="B28" s="187"/>
      <c r="C28" s="187"/>
      <c r="D28" s="187"/>
      <c r="E28" s="187"/>
      <c r="F28" s="187"/>
      <c r="G28" s="14">
        <v>21</v>
      </c>
      <c r="H28" s="31">
        <v>541563804</v>
      </c>
      <c r="I28" s="31">
        <v>542573804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149880907</v>
      </c>
      <c r="I30" s="31">
        <v>169453191</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12410138</v>
      </c>
      <c r="I35" s="31">
        <v>12463834</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63142591</v>
      </c>
      <c r="I43" s="31">
        <v>63142591</v>
      </c>
    </row>
    <row r="44" spans="1:9" ht="12.75" customHeight="1" x14ac:dyDescent="0.2">
      <c r="A44" s="189" t="s">
        <v>83</v>
      </c>
      <c r="B44" s="189"/>
      <c r="C44" s="189"/>
      <c r="D44" s="189"/>
      <c r="E44" s="189"/>
      <c r="F44" s="189"/>
      <c r="G44" s="15">
        <v>37</v>
      </c>
      <c r="H44" s="32">
        <f>H45+H53+H60+H70</f>
        <v>388042963</v>
      </c>
      <c r="I44" s="32">
        <f>I45+I53+I60+I70</f>
        <v>327896580</v>
      </c>
    </row>
    <row r="45" spans="1:9" ht="12.75" customHeight="1" x14ac:dyDescent="0.2">
      <c r="A45" s="191" t="s">
        <v>84</v>
      </c>
      <c r="B45" s="191"/>
      <c r="C45" s="191"/>
      <c r="D45" s="191"/>
      <c r="E45" s="191"/>
      <c r="F45" s="191"/>
      <c r="G45" s="15">
        <v>38</v>
      </c>
      <c r="H45" s="32">
        <f>SUM(H46:H52)</f>
        <v>1728164</v>
      </c>
      <c r="I45" s="32">
        <f>SUM(I46:I52)</f>
        <v>1897412</v>
      </c>
    </row>
    <row r="46" spans="1:9" ht="12.75" customHeight="1" x14ac:dyDescent="0.2">
      <c r="A46" s="187" t="s">
        <v>85</v>
      </c>
      <c r="B46" s="187"/>
      <c r="C46" s="187"/>
      <c r="D46" s="187"/>
      <c r="E46" s="187"/>
      <c r="F46" s="187"/>
      <c r="G46" s="14">
        <v>39</v>
      </c>
      <c r="H46" s="31">
        <v>1514459</v>
      </c>
      <c r="I46" s="31">
        <v>1674683</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22866</v>
      </c>
    </row>
    <row r="50" spans="1:9" ht="12.75" customHeight="1" x14ac:dyDescent="0.2">
      <c r="A50" s="187" t="s">
        <v>89</v>
      </c>
      <c r="B50" s="187"/>
      <c r="C50" s="187"/>
      <c r="D50" s="187"/>
      <c r="E50" s="187"/>
      <c r="F50" s="187"/>
      <c r="G50" s="14">
        <v>43</v>
      </c>
      <c r="H50" s="31">
        <v>197237</v>
      </c>
      <c r="I50" s="31">
        <v>199863</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15212411</v>
      </c>
      <c r="I53" s="32">
        <f>SUM(I54:I59)</f>
        <v>18463316</v>
      </c>
    </row>
    <row r="54" spans="1:9" ht="12.75" customHeight="1" x14ac:dyDescent="0.2">
      <c r="A54" s="187" t="s">
        <v>93</v>
      </c>
      <c r="B54" s="187"/>
      <c r="C54" s="187"/>
      <c r="D54" s="187"/>
      <c r="E54" s="187"/>
      <c r="F54" s="187"/>
      <c r="G54" s="14">
        <v>47</v>
      </c>
      <c r="H54" s="31">
        <v>8006178</v>
      </c>
      <c r="I54" s="31">
        <v>9222775</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2719174</v>
      </c>
      <c r="I56" s="31">
        <v>4178917</v>
      </c>
    </row>
    <row r="57" spans="1:9" ht="12.75" customHeight="1" x14ac:dyDescent="0.2">
      <c r="A57" s="187" t="s">
        <v>96</v>
      </c>
      <c r="B57" s="187"/>
      <c r="C57" s="187"/>
      <c r="D57" s="187"/>
      <c r="E57" s="187"/>
      <c r="F57" s="187"/>
      <c r="G57" s="14">
        <v>50</v>
      </c>
      <c r="H57" s="31">
        <v>27927</v>
      </c>
      <c r="I57" s="31">
        <v>22452</v>
      </c>
    </row>
    <row r="58" spans="1:9" ht="12.75" customHeight="1" x14ac:dyDescent="0.2">
      <c r="A58" s="187" t="s">
        <v>97</v>
      </c>
      <c r="B58" s="187"/>
      <c r="C58" s="187"/>
      <c r="D58" s="187"/>
      <c r="E58" s="187"/>
      <c r="F58" s="187"/>
      <c r="G58" s="14">
        <v>51</v>
      </c>
      <c r="H58" s="31">
        <v>3292604</v>
      </c>
      <c r="I58" s="31">
        <v>3943997</v>
      </c>
    </row>
    <row r="59" spans="1:9" ht="12.75" customHeight="1" x14ac:dyDescent="0.2">
      <c r="A59" s="187" t="s">
        <v>98</v>
      </c>
      <c r="B59" s="187"/>
      <c r="C59" s="187"/>
      <c r="D59" s="187"/>
      <c r="E59" s="187"/>
      <c r="F59" s="187"/>
      <c r="G59" s="14">
        <v>52</v>
      </c>
      <c r="H59" s="31">
        <v>1166528</v>
      </c>
      <c r="I59" s="31">
        <v>1095175</v>
      </c>
    </row>
    <row r="60" spans="1:9" ht="12.75" customHeight="1" x14ac:dyDescent="0.2">
      <c r="A60" s="191" t="s">
        <v>99</v>
      </c>
      <c r="B60" s="191"/>
      <c r="C60" s="191"/>
      <c r="D60" s="191"/>
      <c r="E60" s="191"/>
      <c r="F60" s="191"/>
      <c r="G60" s="15">
        <v>53</v>
      </c>
      <c r="H60" s="32">
        <f>SUM(H61:H69)</f>
        <v>223960</v>
      </c>
      <c r="I60" s="32">
        <f>SUM(I61:I69)</f>
        <v>223960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223960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370878428</v>
      </c>
      <c r="I70" s="31">
        <v>307311892</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2682623631</v>
      </c>
      <c r="I72" s="32">
        <f>I8+I9+I44+I71</f>
        <v>2654416218</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1930818282</v>
      </c>
      <c r="I75" s="32">
        <f>I76+I77+I78+I84+I85+I91+I94+I97</f>
        <v>1894107086</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557298673</v>
      </c>
      <c r="I78" s="32">
        <f>SUM(I79:I83)</f>
        <v>557704511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552169952</v>
      </c>
      <c r="I83" s="31">
        <v>552575790</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130305</v>
      </c>
      <c r="I85" s="32">
        <f>I86+I87+I88+I89+I90</f>
        <v>130305</v>
      </c>
    </row>
    <row r="86" spans="1:9" ht="25.5" customHeight="1" x14ac:dyDescent="0.2">
      <c r="A86" s="187" t="s">
        <v>398</v>
      </c>
      <c r="B86" s="187"/>
      <c r="C86" s="187"/>
      <c r="D86" s="187"/>
      <c r="E86" s="187"/>
      <c r="F86" s="187"/>
      <c r="G86" s="14">
        <v>78</v>
      </c>
      <c r="H86" s="31">
        <v>130305</v>
      </c>
      <c r="I86" s="31">
        <v>130305</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91" t="s">
        <v>401</v>
      </c>
      <c r="B91" s="191"/>
      <c r="C91" s="191"/>
      <c r="D91" s="191"/>
      <c r="E91" s="191"/>
      <c r="F91" s="191"/>
      <c r="G91" s="15">
        <v>83</v>
      </c>
      <c r="H91" s="32">
        <f>H92-H93</f>
        <v>231245206</v>
      </c>
      <c r="I91" s="32">
        <f>I92-I93</f>
        <v>128072871</v>
      </c>
    </row>
    <row r="92" spans="1:9" ht="12.75" customHeight="1" x14ac:dyDescent="0.2">
      <c r="A92" s="187" t="s">
        <v>126</v>
      </c>
      <c r="B92" s="187"/>
      <c r="C92" s="187"/>
      <c r="D92" s="187"/>
      <c r="E92" s="187"/>
      <c r="F92" s="187"/>
      <c r="G92" s="14">
        <v>84</v>
      </c>
      <c r="H92" s="31">
        <v>231245206</v>
      </c>
      <c r="I92" s="31">
        <v>128072871</v>
      </c>
    </row>
    <row r="93" spans="1:9" ht="12.75" customHeight="1" x14ac:dyDescent="0.2">
      <c r="A93" s="187" t="s">
        <v>127</v>
      </c>
      <c r="B93" s="187"/>
      <c r="C93" s="187"/>
      <c r="D93" s="187"/>
      <c r="E93" s="187"/>
      <c r="F93" s="187"/>
      <c r="G93" s="14">
        <v>85</v>
      </c>
      <c r="H93" s="31">
        <v>0</v>
      </c>
      <c r="I93" s="31">
        <v>0</v>
      </c>
    </row>
    <row r="94" spans="1:9" ht="12.75" customHeight="1" x14ac:dyDescent="0.2">
      <c r="A94" s="191" t="s">
        <v>402</v>
      </c>
      <c r="B94" s="191"/>
      <c r="C94" s="191"/>
      <c r="D94" s="191"/>
      <c r="E94" s="191"/>
      <c r="F94" s="191"/>
      <c r="G94" s="15">
        <v>86</v>
      </c>
      <c r="H94" s="32">
        <f>H95-H96</f>
        <v>-103172335</v>
      </c>
      <c r="I94" s="32">
        <f>I95-I96</f>
        <v>-37117034</v>
      </c>
    </row>
    <row r="95" spans="1:9" ht="12.75" customHeight="1" x14ac:dyDescent="0.2">
      <c r="A95" s="187" t="s">
        <v>128</v>
      </c>
      <c r="B95" s="187"/>
      <c r="C95" s="187"/>
      <c r="D95" s="187"/>
      <c r="E95" s="187"/>
      <c r="F95" s="187"/>
      <c r="G95" s="14">
        <v>87</v>
      </c>
      <c r="H95" s="31">
        <v>0</v>
      </c>
      <c r="I95" s="31">
        <v>0</v>
      </c>
    </row>
    <row r="96" spans="1:9" ht="12.75" customHeight="1" x14ac:dyDescent="0.2">
      <c r="A96" s="187" t="s">
        <v>129</v>
      </c>
      <c r="B96" s="187"/>
      <c r="C96" s="187"/>
      <c r="D96" s="187"/>
      <c r="E96" s="187"/>
      <c r="F96" s="187"/>
      <c r="G96" s="14">
        <v>88</v>
      </c>
      <c r="H96" s="31">
        <v>103172335</v>
      </c>
      <c r="I96" s="31">
        <v>37117034</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46685173</v>
      </c>
      <c r="I98" s="32">
        <f>SUM(I99:I104)</f>
        <v>46685173</v>
      </c>
    </row>
    <row r="99" spans="1:9" ht="31.9" customHeight="1" x14ac:dyDescent="0.2">
      <c r="A99" s="187" t="s">
        <v>131</v>
      </c>
      <c r="B99" s="187"/>
      <c r="C99" s="187"/>
      <c r="D99" s="187"/>
      <c r="E99" s="187"/>
      <c r="F99" s="187"/>
      <c r="G99" s="14">
        <v>91</v>
      </c>
      <c r="H99" s="31">
        <v>1327425</v>
      </c>
      <c r="I99" s="31">
        <v>1327425</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45357748</v>
      </c>
    </row>
    <row r="105" spans="1:9" ht="12.75" customHeight="1" x14ac:dyDescent="0.2">
      <c r="A105" s="189" t="s">
        <v>404</v>
      </c>
      <c r="B105" s="189"/>
      <c r="C105" s="189"/>
      <c r="D105" s="189"/>
      <c r="E105" s="189"/>
      <c r="F105" s="189"/>
      <c r="G105" s="15">
        <v>97</v>
      </c>
      <c r="H105" s="32">
        <f>SUM(H106:H116)</f>
        <v>617364839</v>
      </c>
      <c r="I105" s="32">
        <f>SUM(I106:I116)</f>
        <v>611476921</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617364839</v>
      </c>
      <c r="I111" s="31">
        <v>611476921</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87755337</v>
      </c>
      <c r="I117" s="32">
        <f>SUM(I118:I131)</f>
        <v>102147038</v>
      </c>
    </row>
    <row r="118" spans="1:9" ht="12.75" customHeight="1" x14ac:dyDescent="0.2">
      <c r="A118" s="187" t="s">
        <v>148</v>
      </c>
      <c r="B118" s="187"/>
      <c r="C118" s="187"/>
      <c r="D118" s="187"/>
      <c r="E118" s="187"/>
      <c r="F118" s="187"/>
      <c r="G118" s="14">
        <v>110</v>
      </c>
      <c r="H118" s="31">
        <v>702387</v>
      </c>
      <c r="I118" s="31">
        <v>797148</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54837489</v>
      </c>
      <c r="I123" s="31">
        <v>51400106</v>
      </c>
    </row>
    <row r="124" spans="1:9" ht="12.75" customHeight="1" x14ac:dyDescent="0.2">
      <c r="A124" s="187" t="s">
        <v>154</v>
      </c>
      <c r="B124" s="187"/>
      <c r="C124" s="187"/>
      <c r="D124" s="187"/>
      <c r="E124" s="187"/>
      <c r="F124" s="187"/>
      <c r="G124" s="14">
        <v>116</v>
      </c>
      <c r="H124" s="31">
        <v>4522762</v>
      </c>
      <c r="I124" s="31">
        <v>6463589</v>
      </c>
    </row>
    <row r="125" spans="1:9" ht="12.75" customHeight="1" x14ac:dyDescent="0.2">
      <c r="A125" s="187" t="s">
        <v>155</v>
      </c>
      <c r="B125" s="187"/>
      <c r="C125" s="187"/>
      <c r="D125" s="187"/>
      <c r="E125" s="187"/>
      <c r="F125" s="187"/>
      <c r="G125" s="14">
        <v>117</v>
      </c>
      <c r="H125" s="31">
        <v>13586691</v>
      </c>
      <c r="I125" s="31">
        <v>24942346</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7371640</v>
      </c>
      <c r="I127" s="31">
        <v>8048308</v>
      </c>
    </row>
    <row r="128" spans="1:9" x14ac:dyDescent="0.2">
      <c r="A128" s="187" t="s">
        <v>158</v>
      </c>
      <c r="B128" s="187"/>
      <c r="C128" s="187"/>
      <c r="D128" s="187"/>
      <c r="E128" s="187"/>
      <c r="F128" s="187"/>
      <c r="G128" s="14">
        <v>120</v>
      </c>
      <c r="H128" s="31">
        <v>806320</v>
      </c>
      <c r="I128" s="31">
        <v>0</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5928048</v>
      </c>
      <c r="I131" s="31">
        <v>10495541</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2682623631</v>
      </c>
      <c r="I133" s="32">
        <f>I75+I98+I105+I117+I132</f>
        <v>2654416218</v>
      </c>
    </row>
    <row r="134" spans="1:9" x14ac:dyDescent="0.2">
      <c r="A134" s="188" t="s">
        <v>163</v>
      </c>
      <c r="B134" s="188"/>
      <c r="C134" s="188"/>
      <c r="D134" s="188"/>
      <c r="E134" s="188"/>
      <c r="F134" s="18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52" zoomScaleNormal="100" zoomScaleSheetLayoutView="110" workbookViewId="0">
      <selection activeCell="A29" sqref="A29:F2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523</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522</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12821184</v>
      </c>
      <c r="I8" s="117">
        <f>SUM(I9:I13)</f>
        <v>12821184</v>
      </c>
      <c r="J8" s="117">
        <f>SUM(J9:J13)</f>
        <v>10423659</v>
      </c>
      <c r="K8" s="117">
        <f>SUM(K9:K13)</f>
        <v>10423659</v>
      </c>
    </row>
    <row r="9" spans="1:11" x14ac:dyDescent="0.2">
      <c r="A9" s="187" t="s">
        <v>174</v>
      </c>
      <c r="B9" s="187"/>
      <c r="C9" s="187"/>
      <c r="D9" s="187"/>
      <c r="E9" s="187"/>
      <c r="F9" s="187"/>
      <c r="G9" s="14">
        <v>2</v>
      </c>
      <c r="H9" s="31">
        <v>1681238</v>
      </c>
      <c r="I9" s="31">
        <v>1681238</v>
      </c>
      <c r="J9" s="31">
        <v>1469494</v>
      </c>
      <c r="K9" s="31">
        <v>1469494</v>
      </c>
    </row>
    <row r="10" spans="1:11" x14ac:dyDescent="0.2">
      <c r="A10" s="187" t="s">
        <v>175</v>
      </c>
      <c r="B10" s="187"/>
      <c r="C10" s="187"/>
      <c r="D10" s="187"/>
      <c r="E10" s="187"/>
      <c r="F10" s="187"/>
      <c r="G10" s="14">
        <v>3</v>
      </c>
      <c r="H10" s="31">
        <v>10057905</v>
      </c>
      <c r="I10" s="31">
        <v>10057905</v>
      </c>
      <c r="J10" s="31">
        <v>4952673</v>
      </c>
      <c r="K10" s="31">
        <v>4952673</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1082041</v>
      </c>
      <c r="I13" s="31">
        <v>1082041</v>
      </c>
      <c r="J13" s="31">
        <v>4001492</v>
      </c>
      <c r="K13" s="31">
        <v>4001492</v>
      </c>
    </row>
    <row r="14" spans="1:11" ht="22.15" customHeight="1" x14ac:dyDescent="0.2">
      <c r="A14" s="218" t="s">
        <v>408</v>
      </c>
      <c r="B14" s="219"/>
      <c r="C14" s="219"/>
      <c r="D14" s="219"/>
      <c r="E14" s="219"/>
      <c r="F14" s="219"/>
      <c r="G14" s="15">
        <v>7</v>
      </c>
      <c r="H14" s="117">
        <f>H15+H16+H20+H24+H25+H26+H29+H36</f>
        <v>56499836</v>
      </c>
      <c r="I14" s="117">
        <f>I15+I16+I20+I24+I25+I26+I29+I36</f>
        <v>56499836</v>
      </c>
      <c r="J14" s="117">
        <f>J15+J16+J20+J24+J25+J26+J29+J36</f>
        <v>45076300</v>
      </c>
      <c r="K14" s="117">
        <f>K15+K16+K20+K24+K25+K26+K29+K36</f>
        <v>45076300</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14477582</v>
      </c>
      <c r="I16" s="117">
        <f>SUM(I17:I19)</f>
        <v>14477582</v>
      </c>
      <c r="J16" s="117">
        <f>SUM(J17:J19)</f>
        <v>12065462</v>
      </c>
      <c r="K16" s="117">
        <f>SUM(K17:K19)</f>
        <v>12065462</v>
      </c>
    </row>
    <row r="17" spans="1:11" x14ac:dyDescent="0.2">
      <c r="A17" s="220" t="s">
        <v>180</v>
      </c>
      <c r="B17" s="220"/>
      <c r="C17" s="220"/>
      <c r="D17" s="220"/>
      <c r="E17" s="220"/>
      <c r="F17" s="220"/>
      <c r="G17" s="14">
        <v>10</v>
      </c>
      <c r="H17" s="31">
        <v>6166503</v>
      </c>
      <c r="I17" s="31">
        <v>6166503</v>
      </c>
      <c r="J17" s="31">
        <v>4705526</v>
      </c>
      <c r="K17" s="31">
        <v>4705526</v>
      </c>
    </row>
    <row r="18" spans="1:11" x14ac:dyDescent="0.2">
      <c r="A18" s="220" t="s">
        <v>181</v>
      </c>
      <c r="B18" s="220"/>
      <c r="C18" s="220"/>
      <c r="D18" s="220"/>
      <c r="E18" s="220"/>
      <c r="F18" s="220"/>
      <c r="G18" s="14">
        <v>11</v>
      </c>
      <c r="H18" s="31">
        <v>2434</v>
      </c>
      <c r="I18" s="31">
        <v>2434</v>
      </c>
      <c r="J18" s="31">
        <v>7584</v>
      </c>
      <c r="K18" s="31">
        <v>7584</v>
      </c>
    </row>
    <row r="19" spans="1:11" x14ac:dyDescent="0.2">
      <c r="A19" s="220" t="s">
        <v>182</v>
      </c>
      <c r="B19" s="220"/>
      <c r="C19" s="220"/>
      <c r="D19" s="220"/>
      <c r="E19" s="220"/>
      <c r="F19" s="220"/>
      <c r="G19" s="14">
        <v>12</v>
      </c>
      <c r="H19" s="31">
        <v>8308645</v>
      </c>
      <c r="I19" s="31">
        <v>8308645</v>
      </c>
      <c r="J19" s="31">
        <v>7352352</v>
      </c>
      <c r="K19" s="31">
        <v>7352352</v>
      </c>
    </row>
    <row r="20" spans="1:11" x14ac:dyDescent="0.2">
      <c r="A20" s="191" t="s">
        <v>410</v>
      </c>
      <c r="B20" s="191"/>
      <c r="C20" s="191"/>
      <c r="D20" s="191"/>
      <c r="E20" s="191"/>
      <c r="F20" s="191"/>
      <c r="G20" s="15">
        <v>13</v>
      </c>
      <c r="H20" s="117">
        <f>SUM(H21:H23)</f>
        <v>19827872</v>
      </c>
      <c r="I20" s="117">
        <f>SUM(I21:I23)</f>
        <v>19827872</v>
      </c>
      <c r="J20" s="117">
        <f>SUM(J21:J23)</f>
        <v>10972710</v>
      </c>
      <c r="K20" s="117">
        <f>SUM(K21:K23)</f>
        <v>10972710</v>
      </c>
    </row>
    <row r="21" spans="1:11" x14ac:dyDescent="0.2">
      <c r="A21" s="220" t="s">
        <v>183</v>
      </c>
      <c r="B21" s="220"/>
      <c r="C21" s="220"/>
      <c r="D21" s="220"/>
      <c r="E21" s="220"/>
      <c r="F21" s="220"/>
      <c r="G21" s="14">
        <v>14</v>
      </c>
      <c r="H21" s="31">
        <v>12006604</v>
      </c>
      <c r="I21" s="31">
        <v>12006604</v>
      </c>
      <c r="J21" s="31">
        <v>8243161</v>
      </c>
      <c r="K21" s="31">
        <v>8243161</v>
      </c>
    </row>
    <row r="22" spans="1:11" x14ac:dyDescent="0.2">
      <c r="A22" s="220" t="s">
        <v>184</v>
      </c>
      <c r="B22" s="220"/>
      <c r="C22" s="220"/>
      <c r="D22" s="220"/>
      <c r="E22" s="220"/>
      <c r="F22" s="220"/>
      <c r="G22" s="14">
        <v>15</v>
      </c>
      <c r="H22" s="31">
        <v>5324689</v>
      </c>
      <c r="I22" s="31">
        <v>5324689</v>
      </c>
      <c r="J22" s="31">
        <v>2031462</v>
      </c>
      <c r="K22" s="31">
        <v>2031462</v>
      </c>
    </row>
    <row r="23" spans="1:11" x14ac:dyDescent="0.2">
      <c r="A23" s="220" t="s">
        <v>185</v>
      </c>
      <c r="B23" s="220"/>
      <c r="C23" s="220"/>
      <c r="D23" s="220"/>
      <c r="E23" s="220"/>
      <c r="F23" s="220"/>
      <c r="G23" s="14">
        <v>16</v>
      </c>
      <c r="H23" s="31">
        <v>2496579</v>
      </c>
      <c r="I23" s="31">
        <v>2496579</v>
      </c>
      <c r="J23" s="31">
        <v>698087</v>
      </c>
      <c r="K23" s="31">
        <v>698087</v>
      </c>
    </row>
    <row r="24" spans="1:11" x14ac:dyDescent="0.2">
      <c r="A24" s="187" t="s">
        <v>186</v>
      </c>
      <c r="B24" s="187"/>
      <c r="C24" s="187"/>
      <c r="D24" s="187"/>
      <c r="E24" s="187"/>
      <c r="F24" s="187"/>
      <c r="G24" s="14">
        <v>17</v>
      </c>
      <c r="H24" s="31">
        <v>16829705</v>
      </c>
      <c r="I24" s="31">
        <v>16829705</v>
      </c>
      <c r="J24" s="31">
        <v>17652954</v>
      </c>
      <c r="K24" s="31">
        <v>17652954</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5364677</v>
      </c>
      <c r="I36" s="31">
        <v>5364677</v>
      </c>
      <c r="J36" s="31">
        <v>4385174</v>
      </c>
      <c r="K36" s="31">
        <v>4385174</v>
      </c>
    </row>
    <row r="37" spans="1:11" x14ac:dyDescent="0.2">
      <c r="A37" s="218" t="s">
        <v>413</v>
      </c>
      <c r="B37" s="219"/>
      <c r="C37" s="219"/>
      <c r="D37" s="219"/>
      <c r="E37" s="219"/>
      <c r="F37" s="219"/>
      <c r="G37" s="15">
        <v>30</v>
      </c>
      <c r="H37" s="117">
        <f>SUM(H38:H47)</f>
        <v>2988912</v>
      </c>
      <c r="I37" s="117">
        <f>SUM(I38:I47)</f>
        <v>2988912</v>
      </c>
      <c r="J37" s="117">
        <f>SUM(J38:J47)</f>
        <v>1204853</v>
      </c>
      <c r="K37" s="117">
        <f>SUM(K38:K47)</f>
        <v>1204853</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822821</v>
      </c>
      <c r="I41" s="31">
        <v>822821</v>
      </c>
      <c r="J41" s="31">
        <v>1155548</v>
      </c>
      <c r="K41" s="31">
        <v>1155548</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0</v>
      </c>
      <c r="I44" s="31">
        <v>0</v>
      </c>
      <c r="J44" s="31">
        <v>0</v>
      </c>
      <c r="K44" s="31">
        <v>0</v>
      </c>
    </row>
    <row r="45" spans="1:11" x14ac:dyDescent="0.2">
      <c r="A45" s="187" t="s">
        <v>204</v>
      </c>
      <c r="B45" s="187"/>
      <c r="C45" s="187"/>
      <c r="D45" s="187"/>
      <c r="E45" s="187"/>
      <c r="F45" s="187"/>
      <c r="G45" s="14">
        <v>38</v>
      </c>
      <c r="H45" s="31">
        <v>2165997</v>
      </c>
      <c r="I45" s="31">
        <v>2165997</v>
      </c>
      <c r="J45" s="31">
        <v>48385</v>
      </c>
      <c r="K45" s="31">
        <v>48385</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94</v>
      </c>
      <c r="I47" s="31">
        <v>94</v>
      </c>
      <c r="J47" s="31">
        <v>920</v>
      </c>
      <c r="K47" s="31">
        <v>920</v>
      </c>
    </row>
    <row r="48" spans="1:11" x14ac:dyDescent="0.2">
      <c r="A48" s="218" t="s">
        <v>414</v>
      </c>
      <c r="B48" s="219"/>
      <c r="C48" s="219"/>
      <c r="D48" s="219"/>
      <c r="E48" s="219"/>
      <c r="F48" s="219"/>
      <c r="G48" s="15">
        <v>41</v>
      </c>
      <c r="H48" s="117">
        <f>SUM(H49:H55)</f>
        <v>3213750</v>
      </c>
      <c r="I48" s="117">
        <f>SUM(I49:I55)</f>
        <v>3213750</v>
      </c>
      <c r="J48" s="117">
        <f>SUM(J49:J55)</f>
        <v>3669246</v>
      </c>
      <c r="K48" s="117">
        <f>SUM(K49:K55)</f>
        <v>3669246</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3213750</v>
      </c>
      <c r="I51" s="31">
        <v>3213750</v>
      </c>
      <c r="J51" s="31">
        <v>3669246</v>
      </c>
      <c r="K51" s="31">
        <v>3669246</v>
      </c>
    </row>
    <row r="52" spans="1:11" x14ac:dyDescent="0.2">
      <c r="A52" s="214" t="s">
        <v>210</v>
      </c>
      <c r="B52" s="214"/>
      <c r="C52" s="214"/>
      <c r="D52" s="214"/>
      <c r="E52" s="214"/>
      <c r="F52" s="214"/>
      <c r="G52" s="14">
        <v>45</v>
      </c>
      <c r="H52" s="31">
        <v>0</v>
      </c>
      <c r="I52" s="31">
        <v>0</v>
      </c>
      <c r="J52" s="31">
        <v>0</v>
      </c>
      <c r="K52" s="31">
        <v>0</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0</v>
      </c>
      <c r="I55" s="31">
        <v>0</v>
      </c>
      <c r="J55" s="31">
        <v>0</v>
      </c>
      <c r="K55" s="31">
        <v>0</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0</v>
      </c>
      <c r="I59" s="31">
        <v>0</v>
      </c>
      <c r="J59" s="31">
        <v>0</v>
      </c>
      <c r="K59" s="31">
        <v>0</v>
      </c>
    </row>
    <row r="60" spans="1:11" x14ac:dyDescent="0.2">
      <c r="A60" s="218" t="s">
        <v>415</v>
      </c>
      <c r="B60" s="219"/>
      <c r="C60" s="219"/>
      <c r="D60" s="219"/>
      <c r="E60" s="219"/>
      <c r="F60" s="219"/>
      <c r="G60" s="15">
        <v>53</v>
      </c>
      <c r="H60" s="117">
        <f>H8+H37+H56+H57</f>
        <v>15810096</v>
      </c>
      <c r="I60" s="117">
        <f t="shared" ref="I60:K60" si="0">I8+I37+I56+I57</f>
        <v>15810096</v>
      </c>
      <c r="J60" s="117">
        <f t="shared" si="0"/>
        <v>11628512</v>
      </c>
      <c r="K60" s="117">
        <f t="shared" si="0"/>
        <v>11628512</v>
      </c>
    </row>
    <row r="61" spans="1:11" x14ac:dyDescent="0.2">
      <c r="A61" s="218" t="s">
        <v>416</v>
      </c>
      <c r="B61" s="219"/>
      <c r="C61" s="219"/>
      <c r="D61" s="219"/>
      <c r="E61" s="219"/>
      <c r="F61" s="219"/>
      <c r="G61" s="15">
        <v>54</v>
      </c>
      <c r="H61" s="117">
        <f>H14+H48+H58+H59</f>
        <v>59713586</v>
      </c>
      <c r="I61" s="117">
        <f t="shared" ref="I61:K61" si="1">I14+I48+I58+I59</f>
        <v>59713586</v>
      </c>
      <c r="J61" s="117">
        <f t="shared" si="1"/>
        <v>48745546</v>
      </c>
      <c r="K61" s="117">
        <f t="shared" si="1"/>
        <v>48745546</v>
      </c>
    </row>
    <row r="62" spans="1:11" x14ac:dyDescent="0.2">
      <c r="A62" s="218" t="s">
        <v>417</v>
      </c>
      <c r="B62" s="219"/>
      <c r="C62" s="219"/>
      <c r="D62" s="219"/>
      <c r="E62" s="219"/>
      <c r="F62" s="219"/>
      <c r="G62" s="15">
        <v>55</v>
      </c>
      <c r="H62" s="117">
        <f>H60-H61</f>
        <v>-43903490</v>
      </c>
      <c r="I62" s="117">
        <f t="shared" ref="I62:K62" si="2">I60-I61</f>
        <v>-43903490</v>
      </c>
      <c r="J62" s="117">
        <f t="shared" si="2"/>
        <v>-37117034</v>
      </c>
      <c r="K62" s="117">
        <f t="shared" si="2"/>
        <v>-37117034</v>
      </c>
    </row>
    <row r="63" spans="1:11" x14ac:dyDescent="0.2">
      <c r="A63" s="217" t="s">
        <v>419</v>
      </c>
      <c r="B63" s="217"/>
      <c r="C63" s="217"/>
      <c r="D63" s="217"/>
      <c r="E63" s="217"/>
      <c r="F63" s="217"/>
      <c r="G63" s="15">
        <v>56</v>
      </c>
      <c r="H63" s="117">
        <f>+IF((H60-H61)&gt;0,(H60-H61),0)</f>
        <v>0</v>
      </c>
      <c r="I63" s="117">
        <f t="shared" ref="I63:K63" si="3">+IF((I60-I61)&gt;0,(I60-I61),0)</f>
        <v>0</v>
      </c>
      <c r="J63" s="117">
        <f t="shared" si="3"/>
        <v>0</v>
      </c>
      <c r="K63" s="117">
        <f t="shared" si="3"/>
        <v>0</v>
      </c>
    </row>
    <row r="64" spans="1:11" x14ac:dyDescent="0.2">
      <c r="A64" s="217" t="s">
        <v>418</v>
      </c>
      <c r="B64" s="217"/>
      <c r="C64" s="217"/>
      <c r="D64" s="217"/>
      <c r="E64" s="217"/>
      <c r="F64" s="217"/>
      <c r="G64" s="15">
        <v>57</v>
      </c>
      <c r="H64" s="117">
        <f>+IF((H60-H61)&lt;0,(H60-H61),0)</f>
        <v>-43903490</v>
      </c>
      <c r="I64" s="117">
        <f t="shared" ref="I64:K64" si="4">+IF((I60-I61)&lt;0,(I60-I61),0)</f>
        <v>-43903490</v>
      </c>
      <c r="J64" s="117">
        <f t="shared" si="4"/>
        <v>-37117034</v>
      </c>
      <c r="K64" s="117">
        <f t="shared" si="4"/>
        <v>-37117034</v>
      </c>
    </row>
    <row r="65" spans="1:11" x14ac:dyDescent="0.2">
      <c r="A65" s="223" t="s">
        <v>218</v>
      </c>
      <c r="B65" s="223"/>
      <c r="C65" s="223"/>
      <c r="D65" s="223"/>
      <c r="E65" s="223"/>
      <c r="F65" s="223"/>
      <c r="G65" s="14">
        <v>58</v>
      </c>
      <c r="H65" s="31">
        <v>-23330329</v>
      </c>
      <c r="I65" s="31">
        <v>-23330329</v>
      </c>
      <c r="J65" s="31">
        <v>0</v>
      </c>
      <c r="K65" s="31">
        <v>0</v>
      </c>
    </row>
    <row r="66" spans="1:11" x14ac:dyDescent="0.2">
      <c r="A66" s="218" t="s">
        <v>420</v>
      </c>
      <c r="B66" s="219"/>
      <c r="C66" s="219"/>
      <c r="D66" s="219"/>
      <c r="E66" s="219"/>
      <c r="F66" s="219"/>
      <c r="G66" s="15">
        <v>59</v>
      </c>
      <c r="H66" s="117">
        <f>H62-H65</f>
        <v>-20573161</v>
      </c>
      <c r="I66" s="117">
        <f t="shared" ref="I66:K66" si="5">I62-I65</f>
        <v>-20573161</v>
      </c>
      <c r="J66" s="117">
        <f t="shared" si="5"/>
        <v>-37117034</v>
      </c>
      <c r="K66" s="117">
        <f t="shared" si="5"/>
        <v>-37117034</v>
      </c>
    </row>
    <row r="67" spans="1:11" x14ac:dyDescent="0.2">
      <c r="A67" s="217" t="s">
        <v>421</v>
      </c>
      <c r="B67" s="217"/>
      <c r="C67" s="217"/>
      <c r="D67" s="217"/>
      <c r="E67" s="217"/>
      <c r="F67" s="217"/>
      <c r="G67" s="15">
        <v>60</v>
      </c>
      <c r="H67" s="117">
        <f>+IF((H62-H65)&gt;0,(H62-H65),0)</f>
        <v>0</v>
      </c>
      <c r="I67" s="117">
        <f t="shared" ref="I67:K67" si="6">+IF((I62-I65)&gt;0,(I62-I65),0)</f>
        <v>0</v>
      </c>
      <c r="J67" s="117">
        <f t="shared" si="6"/>
        <v>0</v>
      </c>
      <c r="K67" s="117">
        <f t="shared" si="6"/>
        <v>0</v>
      </c>
    </row>
    <row r="68" spans="1:11" x14ac:dyDescent="0.2">
      <c r="A68" s="217" t="s">
        <v>422</v>
      </c>
      <c r="B68" s="217"/>
      <c r="C68" s="217"/>
      <c r="D68" s="217"/>
      <c r="E68" s="217"/>
      <c r="F68" s="217"/>
      <c r="G68" s="15">
        <v>61</v>
      </c>
      <c r="H68" s="117">
        <f>+IF((H62-H65)&lt;0,(H62-H65),0)</f>
        <v>-20573161</v>
      </c>
      <c r="I68" s="117">
        <f t="shared" ref="I68:K68" si="7">+IF((I62-I65)&lt;0,(I62-I65),0)</f>
        <v>-20573161</v>
      </c>
      <c r="J68" s="117">
        <f t="shared" si="7"/>
        <v>-37117034</v>
      </c>
      <c r="K68" s="117">
        <f t="shared" si="7"/>
        <v>-37117034</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-20573161</v>
      </c>
      <c r="I89" s="36">
        <v>-20573161</v>
      </c>
      <c r="J89" s="36">
        <v>-37117034</v>
      </c>
      <c r="K89" s="36">
        <v>-37117034</v>
      </c>
    </row>
    <row r="90" spans="1:11" ht="24" customHeight="1" x14ac:dyDescent="0.2">
      <c r="A90" s="189" t="s">
        <v>434</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0</v>
      </c>
      <c r="K93" s="36">
        <v>0</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0</v>
      </c>
      <c r="I98" s="120">
        <f>SUM(I99:I106)</f>
        <v>0</v>
      </c>
      <c r="J98" s="120">
        <f t="shared" ref="J98:K98" si="9">SUM(J99:J106)</f>
        <v>0</v>
      </c>
      <c r="K98" s="120">
        <f t="shared" si="9"/>
        <v>0</v>
      </c>
    </row>
    <row r="99" spans="1:11" ht="14.25" customHeight="1" x14ac:dyDescent="0.2">
      <c r="A99" s="214" t="s">
        <v>443</v>
      </c>
      <c r="B99" s="214"/>
      <c r="C99" s="214"/>
      <c r="D99" s="214"/>
      <c r="E99" s="214"/>
      <c r="F99" s="214"/>
      <c r="G99" s="14">
        <v>88</v>
      </c>
      <c r="H99" s="36">
        <v>0</v>
      </c>
      <c r="I99" s="36">
        <v>0</v>
      </c>
      <c r="J99" s="36">
        <v>0</v>
      </c>
      <c r="K99" s="36">
        <v>0</v>
      </c>
    </row>
    <row r="100" spans="1:11" ht="24" customHeight="1" x14ac:dyDescent="0.2">
      <c r="A100" s="214" t="s">
        <v>444</v>
      </c>
      <c r="B100" s="214"/>
      <c r="C100" s="214"/>
      <c r="D100" s="214"/>
      <c r="E100" s="214"/>
      <c r="F100" s="214"/>
      <c r="G100" s="14">
        <v>89</v>
      </c>
      <c r="H100" s="36">
        <v>0</v>
      </c>
      <c r="I100" s="36">
        <v>0</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453</v>
      </c>
      <c r="B109" s="189"/>
      <c r="C109" s="189"/>
      <c r="D109" s="189"/>
      <c r="E109" s="189"/>
      <c r="F109" s="189"/>
      <c r="G109" s="15">
        <v>98</v>
      </c>
      <c r="H109" s="119">
        <f>H89+H108</f>
        <v>-20573161</v>
      </c>
      <c r="I109" s="119">
        <f>I89+I108</f>
        <v>-20573161</v>
      </c>
      <c r="J109" s="119">
        <f t="shared" ref="J109:K109" si="11">J89+J108</f>
        <v>-37117034</v>
      </c>
      <c r="K109" s="119">
        <f t="shared" si="11"/>
        <v>-37117034</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6" zoomScaleNormal="100" zoomScaleSheetLayoutView="110" workbookViewId="0">
      <selection activeCell="A29" sqref="A29:F2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524</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522</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-43903490</v>
      </c>
      <c r="I8" s="39">
        <v>-37117034</v>
      </c>
    </row>
    <row r="9" spans="1:9" ht="12.75" customHeight="1" x14ac:dyDescent="0.2">
      <c r="A9" s="260" t="s">
        <v>242</v>
      </c>
      <c r="B9" s="261"/>
      <c r="C9" s="261"/>
      <c r="D9" s="261"/>
      <c r="E9" s="261"/>
      <c r="F9" s="262"/>
      <c r="G9" s="23">
        <v>2</v>
      </c>
      <c r="H9" s="40">
        <f>H10+H11+H12+H13+H14+H15+H16+H17</f>
        <v>26111283</v>
      </c>
      <c r="I9" s="40">
        <f>I10+I11+I12+I13+I14+I15+I16+I17</f>
        <v>18119042</v>
      </c>
    </row>
    <row r="10" spans="1:9" ht="12.75" customHeight="1" x14ac:dyDescent="0.2">
      <c r="A10" s="257" t="s">
        <v>243</v>
      </c>
      <c r="B10" s="258"/>
      <c r="C10" s="258"/>
      <c r="D10" s="258"/>
      <c r="E10" s="258"/>
      <c r="F10" s="259"/>
      <c r="G10" s="24">
        <v>3</v>
      </c>
      <c r="H10" s="41">
        <v>16829705</v>
      </c>
      <c r="I10" s="41">
        <v>17652954</v>
      </c>
    </row>
    <row r="11" spans="1:9" ht="22.15" customHeight="1" x14ac:dyDescent="0.2">
      <c r="A11" s="257" t="s">
        <v>244</v>
      </c>
      <c r="B11" s="258"/>
      <c r="C11" s="258"/>
      <c r="D11" s="258"/>
      <c r="E11" s="258"/>
      <c r="F11" s="259"/>
      <c r="G11" s="24">
        <v>4</v>
      </c>
      <c r="H11" s="41">
        <v>31445</v>
      </c>
      <c r="I11" s="41">
        <v>-3671663</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-822915</v>
      </c>
      <c r="I13" s="41">
        <v>-1155548</v>
      </c>
    </row>
    <row r="14" spans="1:9" ht="12.75" customHeight="1" x14ac:dyDescent="0.2">
      <c r="A14" s="257" t="s">
        <v>247</v>
      </c>
      <c r="B14" s="258"/>
      <c r="C14" s="258"/>
      <c r="D14" s="258"/>
      <c r="E14" s="258"/>
      <c r="F14" s="259"/>
      <c r="G14" s="24">
        <v>7</v>
      </c>
      <c r="H14" s="41">
        <v>3213750</v>
      </c>
      <c r="I14" s="41">
        <v>3669245</v>
      </c>
    </row>
    <row r="15" spans="1:9" ht="12.75" customHeight="1" x14ac:dyDescent="0.2">
      <c r="A15" s="257" t="s">
        <v>248</v>
      </c>
      <c r="B15" s="258"/>
      <c r="C15" s="258"/>
      <c r="D15" s="258"/>
      <c r="E15" s="258"/>
      <c r="F15" s="259"/>
      <c r="G15" s="24">
        <v>8</v>
      </c>
      <c r="H15" s="41">
        <v>1190615</v>
      </c>
      <c r="I15" s="41">
        <v>0</v>
      </c>
    </row>
    <row r="16" spans="1:9" ht="12.75" customHeight="1" x14ac:dyDescent="0.2">
      <c r="A16" s="257" t="s">
        <v>249</v>
      </c>
      <c r="B16" s="258"/>
      <c r="C16" s="258"/>
      <c r="D16" s="258"/>
      <c r="E16" s="258"/>
      <c r="F16" s="259"/>
      <c r="G16" s="24">
        <v>9</v>
      </c>
      <c r="H16" s="41">
        <v>5668683</v>
      </c>
      <c r="I16" s="41">
        <v>1218214</v>
      </c>
    </row>
    <row r="17" spans="1:9" ht="25.15" customHeight="1" x14ac:dyDescent="0.2">
      <c r="A17" s="257" t="s">
        <v>250</v>
      </c>
      <c r="B17" s="258"/>
      <c r="C17" s="258"/>
      <c r="D17" s="258"/>
      <c r="E17" s="258"/>
      <c r="F17" s="259"/>
      <c r="G17" s="24">
        <v>10</v>
      </c>
      <c r="H17" s="41">
        <v>0</v>
      </c>
      <c r="I17" s="41">
        <v>405840</v>
      </c>
    </row>
    <row r="18" spans="1:9" ht="28.15" customHeight="1" x14ac:dyDescent="0.2">
      <c r="A18" s="236" t="s">
        <v>251</v>
      </c>
      <c r="B18" s="237"/>
      <c r="C18" s="237"/>
      <c r="D18" s="237"/>
      <c r="E18" s="237"/>
      <c r="F18" s="238"/>
      <c r="G18" s="23">
        <v>11</v>
      </c>
      <c r="H18" s="40">
        <f>H8+H9</f>
        <v>-17792207</v>
      </c>
      <c r="I18" s="40">
        <f>I8+I9</f>
        <v>-18997992</v>
      </c>
    </row>
    <row r="19" spans="1:9" ht="12.75" customHeight="1" x14ac:dyDescent="0.2">
      <c r="A19" s="260" t="s">
        <v>252</v>
      </c>
      <c r="B19" s="261"/>
      <c r="C19" s="261"/>
      <c r="D19" s="261"/>
      <c r="E19" s="261"/>
      <c r="F19" s="262"/>
      <c r="G19" s="23">
        <v>12</v>
      </c>
      <c r="H19" s="40">
        <f>H20+H21+H22+H23</f>
        <v>-10037326</v>
      </c>
      <c r="I19" s="40">
        <f>I20+I21+I22+I23</f>
        <v>5311294</v>
      </c>
    </row>
    <row r="20" spans="1:9" ht="12.75" customHeight="1" x14ac:dyDescent="0.2">
      <c r="A20" s="257" t="s">
        <v>253</v>
      </c>
      <c r="B20" s="258"/>
      <c r="C20" s="258"/>
      <c r="D20" s="258"/>
      <c r="E20" s="258"/>
      <c r="F20" s="259"/>
      <c r="G20" s="24">
        <v>13</v>
      </c>
      <c r="H20" s="41">
        <v>-4356307</v>
      </c>
      <c r="I20" s="41">
        <v>5591523</v>
      </c>
    </row>
    <row r="21" spans="1:9" ht="12.75" customHeight="1" x14ac:dyDescent="0.2">
      <c r="A21" s="257" t="s">
        <v>254</v>
      </c>
      <c r="B21" s="258"/>
      <c r="C21" s="258"/>
      <c r="D21" s="258"/>
      <c r="E21" s="258"/>
      <c r="F21" s="259"/>
      <c r="G21" s="24">
        <v>14</v>
      </c>
      <c r="H21" s="41">
        <v>-6432526</v>
      </c>
      <c r="I21" s="41">
        <v>-1543927</v>
      </c>
    </row>
    <row r="22" spans="1:9" ht="12.75" customHeight="1" x14ac:dyDescent="0.2">
      <c r="A22" s="257" t="s">
        <v>255</v>
      </c>
      <c r="B22" s="258"/>
      <c r="C22" s="258"/>
      <c r="D22" s="258"/>
      <c r="E22" s="258"/>
      <c r="F22" s="259"/>
      <c r="G22" s="24">
        <v>15</v>
      </c>
      <c r="H22" s="41">
        <v>751507</v>
      </c>
      <c r="I22" s="41">
        <v>1263698</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-27829533</v>
      </c>
      <c r="I24" s="40">
        <f>I18+I19</f>
        <v>-13686698</v>
      </c>
    </row>
    <row r="25" spans="1:9" ht="12.75" customHeight="1" x14ac:dyDescent="0.2">
      <c r="A25" s="248" t="s">
        <v>258</v>
      </c>
      <c r="B25" s="249"/>
      <c r="C25" s="249"/>
      <c r="D25" s="249"/>
      <c r="E25" s="249"/>
      <c r="F25" s="250"/>
      <c r="G25" s="24">
        <v>18</v>
      </c>
      <c r="H25" s="41">
        <v>-6664269</v>
      </c>
      <c r="I25" s="41">
        <v>-7619473</v>
      </c>
    </row>
    <row r="26" spans="1:9" ht="12.75" customHeight="1" x14ac:dyDescent="0.2">
      <c r="A26" s="248" t="s">
        <v>259</v>
      </c>
      <c r="B26" s="249"/>
      <c r="C26" s="249"/>
      <c r="D26" s="249"/>
      <c r="E26" s="249"/>
      <c r="F26" s="250"/>
      <c r="G26" s="24">
        <v>19</v>
      </c>
      <c r="H26" s="41">
        <v>0</v>
      </c>
      <c r="I26" s="41">
        <v>0</v>
      </c>
    </row>
    <row r="27" spans="1:9" ht="25.9" customHeight="1" x14ac:dyDescent="0.2">
      <c r="A27" s="239" t="s">
        <v>260</v>
      </c>
      <c r="B27" s="240"/>
      <c r="C27" s="240"/>
      <c r="D27" s="240"/>
      <c r="E27" s="240"/>
      <c r="F27" s="241"/>
      <c r="G27" s="25">
        <v>20</v>
      </c>
      <c r="H27" s="42">
        <f>H24+H25+H26</f>
        <v>-34493802</v>
      </c>
      <c r="I27" s="42">
        <f>I24+I25+I26</f>
        <v>-21306171</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0</v>
      </c>
      <c r="I29" s="43">
        <v>4400825</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94</v>
      </c>
      <c r="I31" s="44">
        <v>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943043</v>
      </c>
      <c r="I33" s="44">
        <v>0</v>
      </c>
    </row>
    <row r="34" spans="1:9" ht="12.75" customHeight="1" x14ac:dyDescent="0.2">
      <c r="A34" s="248" t="s">
        <v>267</v>
      </c>
      <c r="B34" s="249"/>
      <c r="C34" s="249"/>
      <c r="D34" s="249"/>
      <c r="E34" s="249"/>
      <c r="F34" s="250"/>
      <c r="G34" s="24">
        <v>26</v>
      </c>
      <c r="H34" s="44">
        <v>1887</v>
      </c>
      <c r="I34" s="44">
        <v>0</v>
      </c>
    </row>
    <row r="35" spans="1:9" ht="26.45" customHeight="1" x14ac:dyDescent="0.2">
      <c r="A35" s="236" t="s">
        <v>268</v>
      </c>
      <c r="B35" s="237"/>
      <c r="C35" s="237"/>
      <c r="D35" s="237"/>
      <c r="E35" s="237"/>
      <c r="F35" s="238"/>
      <c r="G35" s="23">
        <v>27</v>
      </c>
      <c r="H35" s="45">
        <f>H29+H30+H31+H32+H33+H34</f>
        <v>945024</v>
      </c>
      <c r="I35" s="45">
        <f>I29+I30+I31+I32+I33+I34</f>
        <v>4400825</v>
      </c>
    </row>
    <row r="36" spans="1:9" ht="22.9" customHeight="1" x14ac:dyDescent="0.2">
      <c r="A36" s="248" t="s">
        <v>269</v>
      </c>
      <c r="B36" s="249"/>
      <c r="C36" s="249"/>
      <c r="D36" s="249"/>
      <c r="E36" s="249"/>
      <c r="F36" s="250"/>
      <c r="G36" s="24">
        <v>28</v>
      </c>
      <c r="H36" s="44">
        <v>-75718681</v>
      </c>
      <c r="I36" s="44">
        <v>-19431921</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-5326462</v>
      </c>
      <c r="I38" s="44">
        <v>-18934865</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-15330000</v>
      </c>
      <c r="I40" s="44">
        <v>-1010000</v>
      </c>
    </row>
    <row r="41" spans="1:9" ht="24" customHeight="1" x14ac:dyDescent="0.2">
      <c r="A41" s="236" t="s">
        <v>274</v>
      </c>
      <c r="B41" s="237"/>
      <c r="C41" s="237"/>
      <c r="D41" s="237"/>
      <c r="E41" s="237"/>
      <c r="F41" s="238"/>
      <c r="G41" s="23">
        <v>33</v>
      </c>
      <c r="H41" s="45">
        <f>H36+H37+H38+H39+H40</f>
        <v>-96375143</v>
      </c>
      <c r="I41" s="45">
        <f>I36+I37+I38+I39+I40</f>
        <v>-39376786</v>
      </c>
    </row>
    <row r="42" spans="1:9" ht="29.45" customHeight="1" x14ac:dyDescent="0.2">
      <c r="A42" s="239" t="s">
        <v>275</v>
      </c>
      <c r="B42" s="240"/>
      <c r="C42" s="240"/>
      <c r="D42" s="240"/>
      <c r="E42" s="240"/>
      <c r="F42" s="241"/>
      <c r="G42" s="25">
        <v>34</v>
      </c>
      <c r="H42" s="46">
        <f>H35+H41</f>
        <v>-95430119</v>
      </c>
      <c r="I42" s="46">
        <f>I35+I41</f>
        <v>-34975961</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21014769</v>
      </c>
      <c r="I46" s="44">
        <v>0</v>
      </c>
    </row>
    <row r="47" spans="1:9" ht="12.75" customHeight="1" x14ac:dyDescent="0.2">
      <c r="A47" s="248" t="s">
        <v>280</v>
      </c>
      <c r="B47" s="249"/>
      <c r="C47" s="249"/>
      <c r="D47" s="249"/>
      <c r="E47" s="249"/>
      <c r="F47" s="250"/>
      <c r="G47" s="24">
        <v>38</v>
      </c>
      <c r="H47" s="44">
        <v>0</v>
      </c>
      <c r="I47" s="44">
        <v>0</v>
      </c>
    </row>
    <row r="48" spans="1:9" ht="22.15" customHeight="1" x14ac:dyDescent="0.2">
      <c r="A48" s="236" t="s">
        <v>281</v>
      </c>
      <c r="B48" s="237"/>
      <c r="C48" s="237"/>
      <c r="D48" s="237"/>
      <c r="E48" s="237"/>
      <c r="F48" s="238"/>
      <c r="G48" s="23">
        <v>39</v>
      </c>
      <c r="H48" s="45">
        <f>H44+H45+H46+H47</f>
        <v>21014769</v>
      </c>
      <c r="I48" s="45">
        <f>I44+I45+I46+I47</f>
        <v>0</v>
      </c>
    </row>
    <row r="49" spans="1:9" ht="24.6" customHeight="1" x14ac:dyDescent="0.2">
      <c r="A49" s="248" t="s">
        <v>282</v>
      </c>
      <c r="B49" s="249"/>
      <c r="C49" s="249"/>
      <c r="D49" s="249"/>
      <c r="E49" s="249"/>
      <c r="F49" s="250"/>
      <c r="G49" s="24">
        <v>40</v>
      </c>
      <c r="H49" s="44">
        <v>-2282768</v>
      </c>
      <c r="I49" s="44">
        <v>-7284404</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0</v>
      </c>
      <c r="I51" s="44">
        <v>0</v>
      </c>
    </row>
    <row r="52" spans="1:9" ht="22.9" customHeight="1" x14ac:dyDescent="0.2">
      <c r="A52" s="248" t="s">
        <v>285</v>
      </c>
      <c r="B52" s="249"/>
      <c r="C52" s="249"/>
      <c r="D52" s="249"/>
      <c r="E52" s="249"/>
      <c r="F52" s="250"/>
      <c r="G52" s="24">
        <v>43</v>
      </c>
      <c r="H52" s="44">
        <v>-536619</v>
      </c>
      <c r="I52" s="44">
        <v>0</v>
      </c>
    </row>
    <row r="53" spans="1:9" ht="12.75" customHeight="1" x14ac:dyDescent="0.2">
      <c r="A53" s="248" t="s">
        <v>286</v>
      </c>
      <c r="B53" s="249"/>
      <c r="C53" s="249"/>
      <c r="D53" s="249"/>
      <c r="E53" s="249"/>
      <c r="F53" s="250"/>
      <c r="G53" s="24">
        <v>44</v>
      </c>
      <c r="H53" s="44">
        <v>0</v>
      </c>
      <c r="I53" s="44">
        <v>0</v>
      </c>
    </row>
    <row r="54" spans="1:9" ht="30.6" customHeight="1" x14ac:dyDescent="0.2">
      <c r="A54" s="236" t="s">
        <v>287</v>
      </c>
      <c r="B54" s="237"/>
      <c r="C54" s="237"/>
      <c r="D54" s="237"/>
      <c r="E54" s="237"/>
      <c r="F54" s="238"/>
      <c r="G54" s="23">
        <v>45</v>
      </c>
      <c r="H54" s="45">
        <f>H49+H50+H51+H52+H53</f>
        <v>-2819387</v>
      </c>
      <c r="I54" s="45">
        <f>I49+I50+I51+I52+I53</f>
        <v>-7284404</v>
      </c>
    </row>
    <row r="55" spans="1:9" ht="29.45" customHeight="1" x14ac:dyDescent="0.2">
      <c r="A55" s="251" t="s">
        <v>288</v>
      </c>
      <c r="B55" s="252"/>
      <c r="C55" s="252"/>
      <c r="D55" s="252"/>
      <c r="E55" s="252"/>
      <c r="F55" s="253"/>
      <c r="G55" s="23">
        <v>46</v>
      </c>
      <c r="H55" s="45">
        <f>H48+H54</f>
        <v>18195382</v>
      </c>
      <c r="I55" s="45">
        <f>I48+I54</f>
        <v>-7284404</v>
      </c>
    </row>
    <row r="56" spans="1:9" ht="32.450000000000003" customHeight="1" x14ac:dyDescent="0.2">
      <c r="A56" s="248" t="s">
        <v>289</v>
      </c>
      <c r="B56" s="249"/>
      <c r="C56" s="249"/>
      <c r="D56" s="249"/>
      <c r="E56" s="249"/>
      <c r="F56" s="250"/>
      <c r="G56" s="24">
        <v>47</v>
      </c>
      <c r="H56" s="44">
        <v>0</v>
      </c>
      <c r="I56" s="44">
        <v>0</v>
      </c>
    </row>
    <row r="57" spans="1:9" ht="26.45" customHeight="1" x14ac:dyDescent="0.2">
      <c r="A57" s="251" t="s">
        <v>290</v>
      </c>
      <c r="B57" s="252"/>
      <c r="C57" s="252"/>
      <c r="D57" s="252"/>
      <c r="E57" s="252"/>
      <c r="F57" s="253"/>
      <c r="G57" s="23">
        <v>48</v>
      </c>
      <c r="H57" s="45">
        <f>H27+H42+H55+H56</f>
        <v>-111728539</v>
      </c>
      <c r="I57" s="45">
        <f>I27+I42+I55+I56</f>
        <v>-63566536</v>
      </c>
    </row>
    <row r="58" spans="1:9" ht="24" customHeight="1" x14ac:dyDescent="0.2">
      <c r="A58" s="254" t="s">
        <v>291</v>
      </c>
      <c r="B58" s="255"/>
      <c r="C58" s="255"/>
      <c r="D58" s="255"/>
      <c r="E58" s="255"/>
      <c r="F58" s="256"/>
      <c r="G58" s="24">
        <v>49</v>
      </c>
      <c r="H58" s="44">
        <v>597070653</v>
      </c>
      <c r="I58" s="44">
        <v>370878428</v>
      </c>
    </row>
    <row r="59" spans="1:9" ht="31.15" customHeight="1" x14ac:dyDescent="0.2">
      <c r="A59" s="239" t="s">
        <v>292</v>
      </c>
      <c r="B59" s="240"/>
      <c r="C59" s="240"/>
      <c r="D59" s="240"/>
      <c r="E59" s="240"/>
      <c r="F59" s="241"/>
      <c r="G59" s="25">
        <v>50</v>
      </c>
      <c r="H59" s="46">
        <f>H57+H58</f>
        <v>485342114</v>
      </c>
      <c r="I59" s="46">
        <f>I57+I58</f>
        <v>307311892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6" sqref="A36:F36"/>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523</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522</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E31" zoomScaleNormal="100" zoomScaleSheetLayoutView="80" workbookViewId="0">
      <selection activeCell="A29" sqref="A29:F29"/>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330</v>
      </c>
      <c r="B1" s="314"/>
      <c r="C1" s="314"/>
      <c r="D1" s="314"/>
      <c r="E1" s="314"/>
      <c r="F1" s="314"/>
      <c r="G1" s="314"/>
      <c r="H1" s="314"/>
      <c r="I1" s="314"/>
      <c r="J1" s="314"/>
      <c r="K1" s="52"/>
    </row>
    <row r="2" spans="1:25" ht="15.75" x14ac:dyDescent="0.2">
      <c r="A2" s="2"/>
      <c r="B2" s="3"/>
      <c r="C2" s="315" t="s">
        <v>331</v>
      </c>
      <c r="D2" s="315"/>
      <c r="E2" s="9"/>
      <c r="F2" s="4" t="s">
        <v>332</v>
      </c>
      <c r="G2" s="9"/>
      <c r="H2" s="54"/>
      <c r="I2" s="54"/>
      <c r="J2" s="54"/>
      <c r="K2" s="55"/>
      <c r="X2" s="56" t="s">
        <v>333</v>
      </c>
    </row>
    <row r="3" spans="1:25" ht="13.5" customHeight="1" thickBot="1" x14ac:dyDescent="0.25">
      <c r="A3" s="316" t="s">
        <v>334</v>
      </c>
      <c r="B3" s="317"/>
      <c r="C3" s="317"/>
      <c r="D3" s="317"/>
      <c r="E3" s="317"/>
      <c r="F3" s="317"/>
      <c r="G3" s="320"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318"/>
      <c r="B4" s="319"/>
      <c r="C4" s="319"/>
      <c r="D4" s="319"/>
      <c r="E4" s="319"/>
      <c r="F4" s="319"/>
      <c r="G4" s="32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364</v>
      </c>
      <c r="B7" s="301"/>
      <c r="C7" s="301"/>
      <c r="D7" s="301"/>
      <c r="E7" s="301"/>
      <c r="F7" s="301"/>
      <c r="G7" s="6">
        <v>1</v>
      </c>
      <c r="H7" s="60">
        <v>102574420</v>
      </c>
      <c r="I7" s="60">
        <v>1142738633</v>
      </c>
      <c r="J7" s="60">
        <v>5128721</v>
      </c>
      <c r="K7" s="60">
        <v>16334757</v>
      </c>
      <c r="L7" s="60">
        <v>16334757</v>
      </c>
      <c r="M7" s="60">
        <v>0</v>
      </c>
      <c r="N7" s="60">
        <v>551357151</v>
      </c>
      <c r="O7" s="60">
        <v>0</v>
      </c>
      <c r="P7" s="60">
        <v>127020</v>
      </c>
      <c r="Q7" s="60">
        <v>0</v>
      </c>
      <c r="R7" s="60">
        <v>0</v>
      </c>
      <c r="S7" s="60">
        <v>0</v>
      </c>
      <c r="T7" s="60">
        <v>0</v>
      </c>
      <c r="U7" s="60">
        <v>106785102</v>
      </c>
      <c r="V7" s="60">
        <v>124460104</v>
      </c>
      <c r="W7" s="61">
        <f>H7+I7+J7+K7-L7+M7+N7+O7+P7+Q7+R7+U7+V7+S7+T7</f>
        <v>2033171151</v>
      </c>
      <c r="X7" s="60">
        <v>0</v>
      </c>
      <c r="Y7" s="61">
        <f>W7+X7</f>
        <v>2033171151</v>
      </c>
    </row>
    <row r="8" spans="1:25" x14ac:dyDescent="0.2">
      <c r="A8" s="296" t="s">
        <v>365</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366</v>
      </c>
      <c r="B9" s="296"/>
      <c r="C9" s="296"/>
      <c r="D9" s="296"/>
      <c r="E9" s="296"/>
      <c r="F9" s="296"/>
      <c r="G9" s="6">
        <v>3</v>
      </c>
      <c r="H9" s="60">
        <v>0</v>
      </c>
      <c r="I9" s="60">
        <v>3380</v>
      </c>
      <c r="J9" s="60">
        <v>0</v>
      </c>
      <c r="K9" s="60">
        <v>0</v>
      </c>
      <c r="L9" s="60">
        <v>0</v>
      </c>
      <c r="M9" s="60">
        <v>0</v>
      </c>
      <c r="N9" s="60">
        <v>-3380</v>
      </c>
      <c r="O9" s="60">
        <v>0</v>
      </c>
      <c r="P9" s="60">
        <v>0</v>
      </c>
      <c r="Q9" s="60">
        <v>0</v>
      </c>
      <c r="R9" s="60">
        <v>0</v>
      </c>
      <c r="S9" s="60">
        <v>0</v>
      </c>
      <c r="T9" s="60">
        <v>0</v>
      </c>
      <c r="U9" s="60">
        <v>0</v>
      </c>
      <c r="V9" s="60">
        <v>0</v>
      </c>
      <c r="W9" s="61">
        <f t="shared" si="0"/>
        <v>0</v>
      </c>
      <c r="X9" s="60">
        <v>0</v>
      </c>
      <c r="Y9" s="61">
        <f t="shared" si="1"/>
        <v>0</v>
      </c>
    </row>
    <row r="10" spans="1:25" ht="24" customHeight="1" x14ac:dyDescent="0.2">
      <c r="A10" s="302" t="s">
        <v>367</v>
      </c>
      <c r="B10" s="302"/>
      <c r="C10" s="302"/>
      <c r="D10" s="302"/>
      <c r="E10" s="302"/>
      <c r="F10" s="302"/>
      <c r="G10" s="7">
        <v>4</v>
      </c>
      <c r="H10" s="61">
        <f>H7+H8+H9</f>
        <v>102574420</v>
      </c>
      <c r="I10" s="61">
        <f t="shared" ref="I10:Y10" si="2">I7+I8+I9</f>
        <v>1142742013</v>
      </c>
      <c r="J10" s="61">
        <f t="shared" si="2"/>
        <v>5128721</v>
      </c>
      <c r="K10" s="61">
        <f t="shared" si="2"/>
        <v>16334757</v>
      </c>
      <c r="L10" s="61">
        <f t="shared" si="2"/>
        <v>16334757</v>
      </c>
      <c r="M10" s="61">
        <f t="shared" si="2"/>
        <v>0</v>
      </c>
      <c r="N10" s="61">
        <f t="shared" si="2"/>
        <v>551353771</v>
      </c>
      <c r="O10" s="61">
        <f t="shared" si="2"/>
        <v>0</v>
      </c>
      <c r="P10" s="61">
        <f t="shared" si="2"/>
        <v>127020</v>
      </c>
      <c r="Q10" s="61">
        <f t="shared" si="2"/>
        <v>0</v>
      </c>
      <c r="R10" s="61">
        <f t="shared" si="2"/>
        <v>0</v>
      </c>
      <c r="S10" s="61">
        <f t="shared" si="2"/>
        <v>0</v>
      </c>
      <c r="T10" s="61">
        <f t="shared" si="2"/>
        <v>0</v>
      </c>
      <c r="U10" s="61">
        <f t="shared" si="2"/>
        <v>106785102</v>
      </c>
      <c r="V10" s="61">
        <f t="shared" si="2"/>
        <v>124460104</v>
      </c>
      <c r="W10" s="61">
        <f t="shared" si="2"/>
        <v>2033171151</v>
      </c>
      <c r="X10" s="61">
        <f t="shared" si="2"/>
        <v>0</v>
      </c>
      <c r="Y10" s="61">
        <f t="shared" si="2"/>
        <v>2033171151</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-103172335</v>
      </c>
      <c r="W11" s="61">
        <f t="shared" ref="W11:W29" si="3">H11+I11+J11+K11-L11+M11+N11+O11+P11+Q11+R11+U11+V11+S11+T11</f>
        <v>-103172335</v>
      </c>
      <c r="X11" s="60">
        <v>0</v>
      </c>
      <c r="Y11" s="61">
        <f t="shared" ref="Y11:Y29" si="4">W11+X11</f>
        <v>-103172335</v>
      </c>
    </row>
    <row r="12" spans="1:25" x14ac:dyDescent="0.2">
      <c r="A12" s="296" t="s">
        <v>369</v>
      </c>
      <c r="B12" s="296"/>
      <c r="C12" s="296"/>
      <c r="D12" s="296"/>
      <c r="E12" s="296"/>
      <c r="F12" s="29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482</v>
      </c>
      <c r="B14" s="296"/>
      <c r="C14" s="296"/>
      <c r="D14" s="296"/>
      <c r="E14" s="296"/>
      <c r="F14" s="296"/>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6" t="s">
        <v>373</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6" t="s">
        <v>375</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376</v>
      </c>
      <c r="B20" s="296"/>
      <c r="C20" s="296"/>
      <c r="D20" s="296"/>
      <c r="E20" s="296"/>
      <c r="F20" s="29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6" t="s">
        <v>483</v>
      </c>
      <c r="B21" s="296"/>
      <c r="C21" s="296"/>
      <c r="D21" s="296"/>
      <c r="E21" s="296"/>
      <c r="F21" s="29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6" t="s">
        <v>484</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485</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377</v>
      </c>
      <c r="B24" s="296"/>
      <c r="C24" s="296"/>
      <c r="D24" s="296"/>
      <c r="E24" s="296"/>
      <c r="F24" s="296"/>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6" t="s">
        <v>486</v>
      </c>
      <c r="B25" s="296"/>
      <c r="C25" s="296"/>
      <c r="D25" s="296"/>
      <c r="E25" s="296"/>
      <c r="F25" s="29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6" t="s">
        <v>487</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6" t="s">
        <v>488</v>
      </c>
      <c r="B27" s="296"/>
      <c r="C27" s="296"/>
      <c r="D27" s="296"/>
      <c r="E27" s="296"/>
      <c r="F27" s="296"/>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6" t="s">
        <v>489</v>
      </c>
      <c r="B28" s="296"/>
      <c r="C28" s="296"/>
      <c r="D28" s="296"/>
      <c r="E28" s="296"/>
      <c r="F28" s="296"/>
      <c r="G28" s="6">
        <v>22</v>
      </c>
      <c r="H28" s="60">
        <v>0</v>
      </c>
      <c r="I28" s="60">
        <v>0</v>
      </c>
      <c r="J28" s="60">
        <v>0</v>
      </c>
      <c r="K28" s="60">
        <v>0</v>
      </c>
      <c r="L28" s="60">
        <v>0</v>
      </c>
      <c r="M28" s="60">
        <v>0</v>
      </c>
      <c r="N28" s="60">
        <v>0</v>
      </c>
      <c r="O28" s="60">
        <v>0</v>
      </c>
      <c r="P28" s="60">
        <v>0</v>
      </c>
      <c r="Q28" s="60">
        <v>0</v>
      </c>
      <c r="R28" s="60">
        <v>0</v>
      </c>
      <c r="S28" s="60">
        <v>0</v>
      </c>
      <c r="T28" s="60">
        <v>0</v>
      </c>
      <c r="U28" s="60">
        <v>124460104</v>
      </c>
      <c r="V28" s="60">
        <v>-124460104</v>
      </c>
      <c r="W28" s="61">
        <f t="shared" si="3"/>
        <v>0</v>
      </c>
      <c r="X28" s="60">
        <v>0</v>
      </c>
      <c r="Y28" s="61">
        <f t="shared" si="4"/>
        <v>0</v>
      </c>
    </row>
    <row r="29" spans="1:25" x14ac:dyDescent="0.2">
      <c r="A29" s="296" t="s">
        <v>490</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7" t="s">
        <v>491</v>
      </c>
      <c r="B30" s="297"/>
      <c r="C30" s="297"/>
      <c r="D30" s="297"/>
      <c r="E30" s="297"/>
      <c r="F30" s="297"/>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552169952</v>
      </c>
      <c r="O30" s="63">
        <f t="shared" si="5"/>
        <v>0</v>
      </c>
      <c r="P30" s="63">
        <f t="shared" si="5"/>
        <v>130305</v>
      </c>
      <c r="Q30" s="63">
        <f t="shared" si="5"/>
        <v>0</v>
      </c>
      <c r="R30" s="63">
        <f t="shared" si="5"/>
        <v>0</v>
      </c>
      <c r="S30" s="63">
        <f t="shared" si="5"/>
        <v>0</v>
      </c>
      <c r="T30" s="63">
        <f t="shared" si="5"/>
        <v>0</v>
      </c>
      <c r="U30" s="63">
        <f t="shared" si="5"/>
        <v>231245206</v>
      </c>
      <c r="V30" s="63">
        <f t="shared" si="5"/>
        <v>-103172335</v>
      </c>
      <c r="W30" s="63">
        <f t="shared" si="5"/>
        <v>1930818282</v>
      </c>
      <c r="X30" s="63">
        <f t="shared" si="5"/>
        <v>0</v>
      </c>
      <c r="Y30" s="63">
        <f t="shared" si="5"/>
        <v>1930818282</v>
      </c>
    </row>
    <row r="31" spans="1:25" x14ac:dyDescent="0.2">
      <c r="A31" s="298" t="s">
        <v>378</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379</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0</v>
      </c>
      <c r="S32" s="61">
        <f t="shared" si="6"/>
        <v>0</v>
      </c>
      <c r="T32" s="61">
        <f t="shared" si="6"/>
        <v>0</v>
      </c>
      <c r="U32" s="61">
        <f t="shared" si="6"/>
        <v>0</v>
      </c>
      <c r="V32" s="61">
        <f t="shared" si="6"/>
        <v>0</v>
      </c>
      <c r="W32" s="61">
        <f t="shared" si="6"/>
        <v>3285</v>
      </c>
      <c r="X32" s="61">
        <f t="shared" si="6"/>
        <v>0</v>
      </c>
      <c r="Y32" s="61">
        <f t="shared" si="6"/>
        <v>3285</v>
      </c>
    </row>
    <row r="33" spans="1:25" ht="31.5" customHeight="1" x14ac:dyDescent="0.2">
      <c r="A33" s="292" t="s">
        <v>492</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0</v>
      </c>
      <c r="S33" s="61">
        <f t="shared" si="7"/>
        <v>0</v>
      </c>
      <c r="T33" s="61">
        <f t="shared" si="7"/>
        <v>0</v>
      </c>
      <c r="U33" s="61">
        <f t="shared" si="7"/>
        <v>0</v>
      </c>
      <c r="V33" s="61">
        <f t="shared" si="7"/>
        <v>-103172335</v>
      </c>
      <c r="W33" s="61">
        <f t="shared" si="7"/>
        <v>-103169050</v>
      </c>
      <c r="X33" s="61">
        <f t="shared" si="7"/>
        <v>0</v>
      </c>
      <c r="Y33" s="61">
        <f t="shared" si="7"/>
        <v>-103169050</v>
      </c>
    </row>
    <row r="34" spans="1:25" ht="30.75" customHeight="1" x14ac:dyDescent="0.2">
      <c r="A34" s="294" t="s">
        <v>493</v>
      </c>
      <c r="B34" s="295"/>
      <c r="C34" s="295"/>
      <c r="D34" s="295"/>
      <c r="E34" s="295"/>
      <c r="F34" s="295"/>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124460104</v>
      </c>
      <c r="V34" s="63">
        <f t="shared" si="8"/>
        <v>-124460104</v>
      </c>
      <c r="W34" s="63">
        <f t="shared" si="8"/>
        <v>816181</v>
      </c>
      <c r="X34" s="63">
        <f t="shared" si="8"/>
        <v>0</v>
      </c>
      <c r="Y34" s="63">
        <f t="shared" si="8"/>
        <v>816181</v>
      </c>
    </row>
    <row r="35" spans="1:25" x14ac:dyDescent="0.2">
      <c r="A35" s="298" t="s">
        <v>380</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381</v>
      </c>
      <c r="B36" s="301"/>
      <c r="C36" s="301"/>
      <c r="D36" s="301"/>
      <c r="E36" s="301"/>
      <c r="F36" s="301"/>
      <c r="G36" s="6">
        <v>28</v>
      </c>
      <c r="H36" s="60">
        <v>102574420</v>
      </c>
      <c r="I36" s="60">
        <v>1142742013</v>
      </c>
      <c r="J36" s="60">
        <v>5128721</v>
      </c>
      <c r="K36" s="60">
        <v>16871376</v>
      </c>
      <c r="L36" s="60">
        <v>16871376</v>
      </c>
      <c r="M36" s="60">
        <v>0</v>
      </c>
      <c r="N36" s="60">
        <v>552169952</v>
      </c>
      <c r="O36" s="60">
        <v>0</v>
      </c>
      <c r="P36" s="60">
        <v>130305</v>
      </c>
      <c r="Q36" s="60">
        <v>0</v>
      </c>
      <c r="R36" s="60">
        <v>0</v>
      </c>
      <c r="S36" s="60">
        <v>0</v>
      </c>
      <c r="T36" s="60">
        <v>0</v>
      </c>
      <c r="U36" s="60">
        <v>231245206</v>
      </c>
      <c r="V36" s="60">
        <v>-103172335</v>
      </c>
      <c r="W36" s="61">
        <f>H36+I36+J36+K36-L36+M36+N36+O36+P36+Q36+R36+U36+V36+S36+T36</f>
        <v>1930818282</v>
      </c>
      <c r="X36" s="60">
        <v>0</v>
      </c>
      <c r="Y36" s="61">
        <f t="shared" ref="Y36:Y38" si="9">W36+X36</f>
        <v>1930818282</v>
      </c>
    </row>
    <row r="37" spans="1:25" x14ac:dyDescent="0.2">
      <c r="A37" s="296" t="s">
        <v>382</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6" t="s">
        <v>383</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2" t="s">
        <v>494</v>
      </c>
      <c r="B39" s="302"/>
      <c r="C39" s="302"/>
      <c r="D39" s="302"/>
      <c r="E39" s="302"/>
      <c r="F39" s="302"/>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552169952</v>
      </c>
      <c r="O39" s="61">
        <f t="shared" si="10"/>
        <v>0</v>
      </c>
      <c r="P39" s="61">
        <f t="shared" si="10"/>
        <v>130305</v>
      </c>
      <c r="Q39" s="61">
        <f t="shared" si="10"/>
        <v>0</v>
      </c>
      <c r="R39" s="61">
        <f t="shared" si="10"/>
        <v>0</v>
      </c>
      <c r="S39" s="61">
        <f t="shared" si="10"/>
        <v>0</v>
      </c>
      <c r="T39" s="61">
        <f t="shared" si="10"/>
        <v>0</v>
      </c>
      <c r="U39" s="61">
        <f t="shared" si="10"/>
        <v>231245206</v>
      </c>
      <c r="V39" s="61">
        <f t="shared" si="10"/>
        <v>-103172335</v>
      </c>
      <c r="W39" s="61">
        <f t="shared" si="10"/>
        <v>1930818282</v>
      </c>
      <c r="X39" s="61">
        <f t="shared" si="10"/>
        <v>0</v>
      </c>
      <c r="Y39" s="61">
        <f t="shared" si="10"/>
        <v>1930818282</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-37117034</v>
      </c>
      <c r="W40" s="61">
        <f t="shared" ref="W40:W58" si="11">H40+I40+J40+K40-L40+M40+N40+O40+P40+Q40+R40+U40+V40+S40+T40</f>
        <v>-37117034</v>
      </c>
      <c r="X40" s="60">
        <v>0</v>
      </c>
      <c r="Y40" s="61">
        <f t="shared" ref="Y40:Y58" si="12">W40+X40</f>
        <v>-37117034</v>
      </c>
    </row>
    <row r="41" spans="1:25" x14ac:dyDescent="0.2">
      <c r="A41" s="296" t="s">
        <v>385</v>
      </c>
      <c r="B41" s="296"/>
      <c r="C41" s="296"/>
      <c r="D41" s="296"/>
      <c r="E41" s="296"/>
      <c r="F41" s="29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6" t="s">
        <v>482</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6" t="s">
        <v>495</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6" t="s">
        <v>388</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6" t="s">
        <v>389</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6" t="s">
        <v>390</v>
      </c>
      <c r="B48" s="296"/>
      <c r="C48" s="296"/>
      <c r="D48" s="296"/>
      <c r="E48" s="296"/>
      <c r="F48" s="29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6" t="s">
        <v>391</v>
      </c>
      <c r="B49" s="296"/>
      <c r="C49" s="296"/>
      <c r="D49" s="296"/>
      <c r="E49" s="296"/>
      <c r="F49" s="29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6" t="s">
        <v>483</v>
      </c>
      <c r="B50" s="296"/>
      <c r="C50" s="296"/>
      <c r="D50" s="296"/>
      <c r="E50" s="296"/>
      <c r="F50" s="29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6" t="s">
        <v>484</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6" t="s">
        <v>485</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6" t="s">
        <v>496</v>
      </c>
      <c r="B53" s="296"/>
      <c r="C53" s="296"/>
      <c r="D53" s="296"/>
      <c r="E53" s="296"/>
      <c r="F53" s="296"/>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6" t="s">
        <v>486</v>
      </c>
      <c r="B54" s="296"/>
      <c r="C54" s="296"/>
      <c r="D54" s="296"/>
      <c r="E54" s="296"/>
      <c r="F54" s="29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6" t="s">
        <v>487</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6" t="s">
        <v>488</v>
      </c>
      <c r="B56" s="296"/>
      <c r="C56" s="296"/>
      <c r="D56" s="296"/>
      <c r="E56" s="296"/>
      <c r="F56" s="296"/>
      <c r="G56" s="6">
        <v>48</v>
      </c>
      <c r="H56" s="60">
        <v>0</v>
      </c>
      <c r="I56" s="60">
        <v>0</v>
      </c>
      <c r="J56" s="60">
        <v>0</v>
      </c>
      <c r="K56" s="60">
        <v>0</v>
      </c>
      <c r="L56" s="60">
        <v>0</v>
      </c>
      <c r="M56" s="60">
        <v>0</v>
      </c>
      <c r="N56" s="60">
        <v>405838</v>
      </c>
      <c r="O56" s="60">
        <v>0</v>
      </c>
      <c r="P56" s="60">
        <v>0</v>
      </c>
      <c r="Q56" s="60">
        <v>0</v>
      </c>
      <c r="R56" s="60">
        <v>0</v>
      </c>
      <c r="S56" s="60">
        <v>0</v>
      </c>
      <c r="T56" s="60">
        <v>0</v>
      </c>
      <c r="U56" s="60">
        <v>0</v>
      </c>
      <c r="V56" s="60">
        <v>0</v>
      </c>
      <c r="W56" s="61">
        <f t="shared" si="11"/>
        <v>405838</v>
      </c>
      <c r="X56" s="60">
        <v>0</v>
      </c>
      <c r="Y56" s="61">
        <f t="shared" si="12"/>
        <v>405838</v>
      </c>
    </row>
    <row r="57" spans="1:25" x14ac:dyDescent="0.2">
      <c r="A57" s="296" t="s">
        <v>497</v>
      </c>
      <c r="B57" s="296"/>
      <c r="C57" s="296"/>
      <c r="D57" s="296"/>
      <c r="E57" s="296"/>
      <c r="F57" s="296"/>
      <c r="G57" s="6">
        <v>49</v>
      </c>
      <c r="H57" s="60">
        <v>0</v>
      </c>
      <c r="I57" s="60">
        <v>0</v>
      </c>
      <c r="J57" s="60">
        <v>0</v>
      </c>
      <c r="K57" s="60">
        <v>0</v>
      </c>
      <c r="L57" s="60">
        <v>0</v>
      </c>
      <c r="M57" s="60">
        <v>0</v>
      </c>
      <c r="N57" s="60">
        <v>0</v>
      </c>
      <c r="O57" s="60">
        <v>0</v>
      </c>
      <c r="P57" s="60">
        <v>0</v>
      </c>
      <c r="Q57" s="60">
        <v>0</v>
      </c>
      <c r="R57" s="60">
        <v>0</v>
      </c>
      <c r="S57" s="60">
        <v>0</v>
      </c>
      <c r="T57" s="60">
        <v>0</v>
      </c>
      <c r="U57" s="60">
        <v>-103172335</v>
      </c>
      <c r="V57" s="60">
        <v>103172335</v>
      </c>
      <c r="W57" s="61">
        <f t="shared" si="11"/>
        <v>0</v>
      </c>
      <c r="X57" s="60">
        <v>0</v>
      </c>
      <c r="Y57" s="61">
        <f t="shared" si="12"/>
        <v>0</v>
      </c>
    </row>
    <row r="58" spans="1:25" x14ac:dyDescent="0.2">
      <c r="A58" s="296" t="s">
        <v>490</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7" t="s">
        <v>498</v>
      </c>
      <c r="B59" s="297"/>
      <c r="C59" s="297"/>
      <c r="D59" s="297"/>
      <c r="E59" s="297"/>
      <c r="F59" s="297"/>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552575790</v>
      </c>
      <c r="O59" s="63">
        <f t="shared" si="13"/>
        <v>0</v>
      </c>
      <c r="P59" s="63">
        <f t="shared" si="13"/>
        <v>130305</v>
      </c>
      <c r="Q59" s="63">
        <f t="shared" si="13"/>
        <v>0</v>
      </c>
      <c r="R59" s="63">
        <f t="shared" si="13"/>
        <v>0</v>
      </c>
      <c r="S59" s="63">
        <f t="shared" si="13"/>
        <v>0</v>
      </c>
      <c r="T59" s="63">
        <f t="shared" si="13"/>
        <v>0</v>
      </c>
      <c r="U59" s="63">
        <f>SUM(U39:U58)</f>
        <v>128072871</v>
      </c>
      <c r="V59" s="63">
        <f>SUM(V39:V58)</f>
        <v>-37117034</v>
      </c>
      <c r="W59" s="63">
        <f>SUM(W39:W58)</f>
        <v>1894107086</v>
      </c>
      <c r="X59" s="63">
        <f>SUM(X39:X58)</f>
        <v>0</v>
      </c>
      <c r="Y59" s="63">
        <f>SUM(Y39:Y58)</f>
        <v>1894107086</v>
      </c>
    </row>
    <row r="60" spans="1:25" x14ac:dyDescent="0.2">
      <c r="A60" s="298" t="s">
        <v>392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500</v>
      </c>
      <c r="B61" s="293"/>
      <c r="C61" s="293"/>
      <c r="D61" s="293"/>
      <c r="E61" s="293"/>
      <c r="F61" s="293"/>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292" t="s">
        <v>501</v>
      </c>
      <c r="B62" s="293"/>
      <c r="C62" s="293"/>
      <c r="D62" s="293"/>
      <c r="E62" s="293"/>
      <c r="F62" s="293"/>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-37117034</v>
      </c>
      <c r="W62" s="61">
        <f>W40+W61</f>
        <v>-37117034</v>
      </c>
      <c r="X62" s="61">
        <f>X40+X61</f>
        <v>0</v>
      </c>
      <c r="Y62" s="61">
        <f>Y40+Y61</f>
        <v>-37117034</v>
      </c>
    </row>
    <row r="63" spans="1:25" ht="29.25" customHeight="1" x14ac:dyDescent="0.2">
      <c r="A63" s="294" t="s">
        <v>499</v>
      </c>
      <c r="B63" s="295"/>
      <c r="C63" s="295"/>
      <c r="D63" s="295"/>
      <c r="E63" s="295"/>
      <c r="F63" s="295"/>
      <c r="G63" s="8">
        <v>54</v>
      </c>
      <c r="H63" s="63">
        <f t="shared" ref="H63:T63" si="16">SUM(H50:H58)</f>
        <v>0</v>
      </c>
      <c r="I63" s="63">
        <f t="shared" si="16"/>
        <v>0</v>
      </c>
      <c r="J63" s="63">
        <f t="shared" si="16"/>
        <v>0</v>
      </c>
      <c r="K63" s="63">
        <f t="shared" si="16"/>
        <v>0</v>
      </c>
      <c r="L63" s="63">
        <f t="shared" si="16"/>
        <v>0</v>
      </c>
      <c r="M63" s="63">
        <f t="shared" si="16"/>
        <v>0</v>
      </c>
      <c r="N63" s="63">
        <f t="shared" si="16"/>
        <v>405838</v>
      </c>
      <c r="O63" s="63">
        <f t="shared" si="16"/>
        <v>0</v>
      </c>
      <c r="P63" s="63">
        <f t="shared" si="16"/>
        <v>0</v>
      </c>
      <c r="Q63" s="63">
        <f t="shared" si="16"/>
        <v>0</v>
      </c>
      <c r="R63" s="63">
        <f t="shared" si="16"/>
        <v>0</v>
      </c>
      <c r="S63" s="63">
        <f t="shared" si="16"/>
        <v>0</v>
      </c>
      <c r="T63" s="63">
        <f t="shared" si="16"/>
        <v>0</v>
      </c>
      <c r="U63" s="63">
        <f>SUM(U50:U58)</f>
        <v>-103172335</v>
      </c>
      <c r="V63" s="63">
        <f>SUM(V50:V58)</f>
        <v>103172335</v>
      </c>
      <c r="W63" s="63">
        <f>SUM(W50:W58)</f>
        <v>405838</v>
      </c>
      <c r="X63" s="63">
        <f>SUM(X50:X58)</f>
        <v>0</v>
      </c>
      <c r="Y63" s="63">
        <f>SUM(Y50:Y58)</f>
        <v>405838</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activeCell="A29" sqref="A29:F29"/>
    </sheetView>
  </sheetViews>
  <sheetFormatPr defaultRowHeight="12.75" x14ac:dyDescent="0.2"/>
  <cols>
    <col min="9" max="9" width="120.140625" customWidth="1"/>
  </cols>
  <sheetData>
    <row r="1" spans="1:9" s="128" customFormat="1" ht="43.5" customHeight="1" x14ac:dyDescent="0.2">
      <c r="A1" s="322" t="s">
        <v>525</v>
      </c>
      <c r="B1" s="323"/>
      <c r="C1" s="323"/>
      <c r="D1" s="323"/>
      <c r="E1" s="323"/>
      <c r="F1" s="323"/>
      <c r="G1" s="323"/>
      <c r="H1" s="323"/>
      <c r="I1" s="323"/>
    </row>
    <row r="2" spans="1:9" s="128" customFormat="1" ht="43.5" customHeight="1" x14ac:dyDescent="0.2">
      <c r="A2" s="323"/>
      <c r="B2" s="323"/>
      <c r="C2" s="323"/>
      <c r="D2" s="323"/>
      <c r="E2" s="323"/>
      <c r="F2" s="323"/>
      <c r="G2" s="323"/>
      <c r="H2" s="323"/>
      <c r="I2" s="323"/>
    </row>
    <row r="3" spans="1:9" s="128" customFormat="1" ht="43.5" customHeight="1" x14ac:dyDescent="0.2">
      <c r="A3" s="323"/>
      <c r="B3" s="323"/>
      <c r="C3" s="323"/>
      <c r="D3" s="323"/>
      <c r="E3" s="323"/>
      <c r="F3" s="323"/>
      <c r="G3" s="323"/>
      <c r="H3" s="323"/>
      <c r="I3" s="323"/>
    </row>
    <row r="4" spans="1:9" s="128" customFormat="1" ht="43.5" customHeight="1" x14ac:dyDescent="0.2">
      <c r="A4" s="323"/>
      <c r="B4" s="323"/>
      <c r="C4" s="323"/>
      <c r="D4" s="323"/>
      <c r="E4" s="323"/>
      <c r="F4" s="323"/>
      <c r="G4" s="323"/>
      <c r="H4" s="323"/>
      <c r="I4" s="323"/>
    </row>
    <row r="5" spans="1:9" s="128" customFormat="1" ht="43.5" customHeight="1" x14ac:dyDescent="0.2">
      <c r="A5" s="323"/>
      <c r="B5" s="323"/>
      <c r="C5" s="323"/>
      <c r="D5" s="323"/>
      <c r="E5" s="323"/>
      <c r="F5" s="323"/>
      <c r="G5" s="323"/>
      <c r="H5" s="323"/>
      <c r="I5" s="323"/>
    </row>
    <row r="6" spans="1:9" s="128" customFormat="1" ht="43.5" customHeight="1" x14ac:dyDescent="0.2">
      <c r="A6" s="323"/>
      <c r="B6" s="323"/>
      <c r="C6" s="323"/>
      <c r="D6" s="323"/>
      <c r="E6" s="323"/>
      <c r="F6" s="323"/>
      <c r="G6" s="323"/>
      <c r="H6" s="323"/>
      <c r="I6" s="323"/>
    </row>
    <row r="7" spans="1:9" s="128" customFormat="1" ht="43.5" customHeight="1" x14ac:dyDescent="0.2">
      <c r="A7" s="323"/>
      <c r="B7" s="323"/>
      <c r="C7" s="323"/>
      <c r="D7" s="323"/>
      <c r="E7" s="323"/>
      <c r="F7" s="323"/>
      <c r="G7" s="323"/>
      <c r="H7" s="323"/>
      <c r="I7" s="323"/>
    </row>
    <row r="8" spans="1:9" s="128" customFormat="1" ht="43.5" customHeight="1" x14ac:dyDescent="0.2">
      <c r="A8" s="323"/>
      <c r="B8" s="323"/>
      <c r="C8" s="323"/>
      <c r="D8" s="323"/>
      <c r="E8" s="323"/>
      <c r="F8" s="323"/>
      <c r="G8" s="323"/>
      <c r="H8" s="323"/>
      <c r="I8" s="323"/>
    </row>
    <row r="9" spans="1:9" s="128" customFormat="1" ht="43.5" customHeight="1" x14ac:dyDescent="0.2">
      <c r="A9" s="323"/>
      <c r="B9" s="323"/>
      <c r="C9" s="323"/>
      <c r="D9" s="323"/>
      <c r="E9" s="323"/>
      <c r="F9" s="323"/>
      <c r="G9" s="323"/>
      <c r="H9" s="323"/>
      <c r="I9" s="323"/>
    </row>
    <row r="10" spans="1:9" s="128" customFormat="1" ht="43.5" customHeight="1" x14ac:dyDescent="0.2">
      <c r="A10" s="323"/>
      <c r="B10" s="323"/>
      <c r="C10" s="323"/>
      <c r="D10" s="323"/>
      <c r="E10" s="323"/>
      <c r="F10" s="323"/>
      <c r="G10" s="323"/>
      <c r="H10" s="323"/>
      <c r="I10" s="323"/>
    </row>
    <row r="11" spans="1:9" s="128" customFormat="1" ht="43.5" customHeight="1" x14ac:dyDescent="0.2">
      <c r="A11" s="323"/>
      <c r="B11" s="323"/>
      <c r="C11" s="323"/>
      <c r="D11" s="323"/>
      <c r="E11" s="323"/>
      <c r="F11" s="323"/>
      <c r="G11" s="323"/>
      <c r="H11" s="323"/>
      <c r="I11" s="323"/>
    </row>
    <row r="12" spans="1:9" s="128" customFormat="1" ht="43.5" customHeight="1" x14ac:dyDescent="0.2">
      <c r="A12" s="323"/>
      <c r="B12" s="323"/>
      <c r="C12" s="323"/>
      <c r="D12" s="323"/>
      <c r="E12" s="323"/>
      <c r="F12" s="323"/>
      <c r="G12" s="323"/>
      <c r="H12" s="323"/>
      <c r="I12" s="323"/>
    </row>
    <row r="13" spans="1:9" s="128" customFormat="1" ht="43.5" customHeight="1" x14ac:dyDescent="0.2">
      <c r="A13" s="323"/>
      <c r="B13" s="323"/>
      <c r="C13" s="323"/>
      <c r="D13" s="323"/>
      <c r="E13" s="323"/>
      <c r="F13" s="323"/>
      <c r="G13" s="323"/>
      <c r="H13" s="323"/>
      <c r="I13" s="323"/>
    </row>
    <row r="14" spans="1:9" s="128" customFormat="1" ht="43.5" customHeight="1" x14ac:dyDescent="0.2">
      <c r="A14" s="323"/>
      <c r="B14" s="323"/>
      <c r="C14" s="323"/>
      <c r="D14" s="323"/>
      <c r="E14" s="323"/>
      <c r="F14" s="323"/>
      <c r="G14" s="323"/>
      <c r="H14" s="323"/>
      <c r="I14" s="323"/>
    </row>
    <row r="15" spans="1:9" s="128" customFormat="1" ht="43.5" customHeight="1" x14ac:dyDescent="0.2">
      <c r="A15" s="323"/>
      <c r="B15" s="323"/>
      <c r="C15" s="323"/>
      <c r="D15" s="323"/>
      <c r="E15" s="323"/>
      <c r="F15" s="323"/>
      <c r="G15" s="323"/>
      <c r="H15" s="323"/>
      <c r="I15" s="323"/>
    </row>
    <row r="16" spans="1:9" s="128" customFormat="1" ht="43.5" customHeight="1" x14ac:dyDescent="0.2">
      <c r="A16" s="323"/>
      <c r="B16" s="323"/>
      <c r="C16" s="323"/>
      <c r="D16" s="323"/>
      <c r="E16" s="323"/>
      <c r="F16" s="323"/>
      <c r="G16" s="323"/>
      <c r="H16" s="323"/>
      <c r="I16" s="323"/>
    </row>
    <row r="17" spans="1:9" s="128" customFormat="1" ht="43.5" customHeight="1" x14ac:dyDescent="0.2">
      <c r="A17" s="323"/>
      <c r="B17" s="323"/>
      <c r="C17" s="323"/>
      <c r="D17" s="323"/>
      <c r="E17" s="323"/>
      <c r="F17" s="323"/>
      <c r="G17" s="323"/>
      <c r="H17" s="323"/>
      <c r="I17" s="323"/>
    </row>
    <row r="18" spans="1:9" s="128" customFormat="1" ht="43.5" customHeight="1" x14ac:dyDescent="0.2">
      <c r="A18" s="323"/>
      <c r="B18" s="323"/>
      <c r="C18" s="323"/>
      <c r="D18" s="323"/>
      <c r="E18" s="323"/>
      <c r="F18" s="323"/>
      <c r="G18" s="323"/>
      <c r="H18" s="323"/>
      <c r="I18" s="323"/>
    </row>
    <row r="19" spans="1:9" s="128" customFormat="1" ht="43.5" customHeight="1" x14ac:dyDescent="0.2">
      <c r="A19" s="323"/>
      <c r="B19" s="323"/>
      <c r="C19" s="323"/>
      <c r="D19" s="323"/>
      <c r="E19" s="323"/>
      <c r="F19" s="323"/>
      <c r="G19" s="323"/>
      <c r="H19" s="323"/>
      <c r="I19" s="323"/>
    </row>
    <row r="20" spans="1:9" s="128" customFormat="1" ht="43.5" customHeight="1" x14ac:dyDescent="0.2">
      <c r="A20" s="323"/>
      <c r="B20" s="323"/>
      <c r="C20" s="323"/>
      <c r="D20" s="323"/>
      <c r="E20" s="323"/>
      <c r="F20" s="323"/>
      <c r="G20" s="323"/>
      <c r="H20" s="323"/>
      <c r="I20" s="323"/>
    </row>
    <row r="21" spans="1:9" s="128" customFormat="1" ht="43.5" customHeight="1" x14ac:dyDescent="0.2">
      <c r="A21" s="323"/>
      <c r="B21" s="323"/>
      <c r="C21" s="323"/>
      <c r="D21" s="323"/>
      <c r="E21" s="323"/>
      <c r="F21" s="323"/>
      <c r="G21" s="323"/>
      <c r="H21" s="323"/>
      <c r="I21" s="323"/>
    </row>
    <row r="22" spans="1:9" s="128" customFormat="1" ht="43.5" customHeight="1" x14ac:dyDescent="0.2">
      <c r="A22" s="323"/>
      <c r="B22" s="323"/>
      <c r="C22" s="323"/>
      <c r="D22" s="323"/>
      <c r="E22" s="323"/>
      <c r="F22" s="323"/>
      <c r="G22" s="323"/>
      <c r="H22" s="323"/>
      <c r="I22" s="323"/>
    </row>
    <row r="23" spans="1:9" s="128" customFormat="1" ht="43.5" customHeight="1" x14ac:dyDescent="0.2">
      <c r="A23" s="323"/>
      <c r="B23" s="323"/>
      <c r="C23" s="323"/>
      <c r="D23" s="323"/>
      <c r="E23" s="323"/>
      <c r="F23" s="323"/>
      <c r="G23" s="323"/>
      <c r="H23" s="323"/>
      <c r="I23" s="323"/>
    </row>
    <row r="24" spans="1:9" s="128" customFormat="1" ht="43.5" customHeight="1" x14ac:dyDescent="0.2">
      <c r="A24" s="323"/>
      <c r="B24" s="323"/>
      <c r="C24" s="323"/>
      <c r="D24" s="323"/>
      <c r="E24" s="323"/>
      <c r="F24" s="323"/>
      <c r="G24" s="323"/>
      <c r="H24" s="323"/>
      <c r="I24" s="323"/>
    </row>
    <row r="25" spans="1:9" s="128" customFormat="1" ht="43.5" customHeight="1" x14ac:dyDescent="0.2">
      <c r="A25" s="323"/>
      <c r="B25" s="323"/>
      <c r="C25" s="323"/>
      <c r="D25" s="323"/>
      <c r="E25" s="323"/>
      <c r="F25" s="323"/>
      <c r="G25" s="323"/>
      <c r="H25" s="323"/>
      <c r="I25" s="323"/>
    </row>
    <row r="26" spans="1:9" s="128" customFormat="1" ht="43.5" customHeight="1" x14ac:dyDescent="0.2">
      <c r="A26" s="323"/>
      <c r="B26" s="323"/>
      <c r="C26" s="323"/>
      <c r="D26" s="323"/>
      <c r="E26" s="323"/>
      <c r="F26" s="323"/>
      <c r="G26" s="323"/>
      <c r="H26" s="323"/>
      <c r="I26" s="323"/>
    </row>
    <row r="27" spans="1:9" s="128" customFormat="1" ht="43.5" customHeight="1" x14ac:dyDescent="0.2">
      <c r="A27" s="323"/>
      <c r="B27" s="323"/>
      <c r="C27" s="323"/>
      <c r="D27" s="323"/>
      <c r="E27" s="323"/>
      <c r="F27" s="323"/>
      <c r="G27" s="323"/>
      <c r="H27" s="323"/>
      <c r="I27" s="323"/>
    </row>
    <row r="28" spans="1:9" s="128" customFormat="1" ht="43.5" customHeight="1" x14ac:dyDescent="0.2">
      <c r="A28" s="323"/>
      <c r="B28" s="323"/>
      <c r="C28" s="323"/>
      <c r="D28" s="323"/>
      <c r="E28" s="323"/>
      <c r="F28" s="323"/>
      <c r="G28" s="323"/>
      <c r="H28" s="323"/>
      <c r="I28" s="323"/>
    </row>
    <row r="29" spans="1:9" s="128" customFormat="1" ht="43.5" customHeight="1" x14ac:dyDescent="0.2">
      <c r="A29" s="323"/>
      <c r="B29" s="323"/>
      <c r="C29" s="323"/>
      <c r="D29" s="323"/>
      <c r="E29" s="323"/>
      <c r="F29" s="323"/>
      <c r="G29" s="323"/>
      <c r="H29" s="323"/>
      <c r="I29" s="323"/>
    </row>
    <row r="30" spans="1:9" s="128" customFormat="1" ht="43.5" customHeight="1" x14ac:dyDescent="0.2">
      <c r="A30" s="323"/>
      <c r="B30" s="323"/>
      <c r="C30" s="323"/>
      <c r="D30" s="323"/>
      <c r="E30" s="323"/>
      <c r="F30" s="323"/>
      <c r="G30" s="323"/>
      <c r="H30" s="323"/>
      <c r="I30" s="323"/>
    </row>
    <row r="31" spans="1:9" s="128" customFormat="1" ht="43.5" customHeight="1" x14ac:dyDescent="0.2">
      <c r="A31" s="323"/>
      <c r="B31" s="323"/>
      <c r="C31" s="323"/>
      <c r="D31" s="323"/>
      <c r="E31" s="323"/>
      <c r="F31" s="323"/>
      <c r="G31" s="323"/>
      <c r="H31" s="323"/>
      <c r="I31" s="323"/>
    </row>
    <row r="32" spans="1:9" s="128" customFormat="1" ht="43.5" customHeight="1" x14ac:dyDescent="0.2">
      <c r="A32" s="323"/>
      <c r="B32" s="323"/>
      <c r="C32" s="323"/>
      <c r="D32" s="323"/>
      <c r="E32" s="323"/>
      <c r="F32" s="323"/>
      <c r="G32" s="323"/>
      <c r="H32" s="323"/>
      <c r="I32" s="323"/>
    </row>
    <row r="33" spans="1:9" s="128" customFormat="1" ht="43.5" customHeight="1" x14ac:dyDescent="0.2">
      <c r="A33" s="323"/>
      <c r="B33" s="323"/>
      <c r="C33" s="323"/>
      <c r="D33" s="323"/>
      <c r="E33" s="323"/>
      <c r="F33" s="323"/>
      <c r="G33" s="323"/>
      <c r="H33" s="323"/>
      <c r="I33" s="323"/>
    </row>
    <row r="34" spans="1:9" s="128" customFormat="1" ht="43.5" customHeight="1" x14ac:dyDescent="0.2">
      <c r="A34" s="323"/>
      <c r="B34" s="323"/>
      <c r="C34" s="323"/>
      <c r="D34" s="323"/>
      <c r="E34" s="323"/>
      <c r="F34" s="323"/>
      <c r="G34" s="323"/>
      <c r="H34" s="323"/>
      <c r="I34" s="323"/>
    </row>
    <row r="35" spans="1:9" s="128" customFormat="1" ht="43.5" customHeight="1" x14ac:dyDescent="0.2">
      <c r="A35" s="323"/>
      <c r="B35" s="323"/>
      <c r="C35" s="323"/>
      <c r="D35" s="323"/>
      <c r="E35" s="323"/>
      <c r="F35" s="323"/>
      <c r="G35" s="323"/>
      <c r="H35" s="323"/>
      <c r="I35" s="323"/>
    </row>
    <row r="36" spans="1:9" s="128" customFormat="1" ht="43.5" customHeight="1" x14ac:dyDescent="0.2">
      <c r="A36" s="323"/>
      <c r="B36" s="323"/>
      <c r="C36" s="323"/>
      <c r="D36" s="323"/>
      <c r="E36" s="323"/>
      <c r="F36" s="323"/>
      <c r="G36" s="323"/>
      <c r="H36" s="323"/>
      <c r="I36" s="323"/>
    </row>
    <row r="37" spans="1:9" s="128" customFormat="1" ht="43.5" customHeight="1" x14ac:dyDescent="0.2">
      <c r="A37" s="323"/>
      <c r="B37" s="323"/>
      <c r="C37" s="323"/>
      <c r="D37" s="323"/>
      <c r="E37" s="323"/>
      <c r="F37" s="323"/>
      <c r="G37" s="323"/>
      <c r="H37" s="323"/>
      <c r="I37" s="323"/>
    </row>
    <row r="38" spans="1:9" s="128" customFormat="1" ht="43.5" customHeight="1" x14ac:dyDescent="0.2">
      <c r="A38" s="323"/>
      <c r="B38" s="323"/>
      <c r="C38" s="323"/>
      <c r="D38" s="323"/>
      <c r="E38" s="323"/>
      <c r="F38" s="323"/>
      <c r="G38" s="323"/>
      <c r="H38" s="323"/>
      <c r="I38" s="323"/>
    </row>
    <row r="39" spans="1:9" s="128" customFormat="1" ht="43.5" customHeight="1" x14ac:dyDescent="0.2">
      <c r="A39" s="323"/>
      <c r="B39" s="323"/>
      <c r="C39" s="323"/>
      <c r="D39" s="323"/>
      <c r="E39" s="323"/>
      <c r="F39" s="323"/>
      <c r="G39" s="323"/>
      <c r="H39" s="323"/>
      <c r="I39" s="323"/>
    </row>
    <row r="40" spans="1:9" s="128" customFormat="1" ht="43.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2021-04-28T11:12:20Z</cp:lastPrinted>
  <dcterms:created xsi:type="dcterms:W3CDTF">2008-10-17T11:51:54Z</dcterms:created>
  <dcterms:modified xsi:type="dcterms:W3CDTF">2021-04-28T13:37:05Z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