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GFI-POD\2025\"/>
    </mc:Choice>
  </mc:AlternateContent>
  <xr:revisionPtr revIDLastSave="0" documentId="13_ncr:1_{3AEF511C-3FA8-4634-85B2-6F2EE60CCFB6}"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Bilješke!$A$1:$L$198</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5" i="24" l="1"/>
  <c r="I194" i="24"/>
  <c r="I193" i="24"/>
  <c r="I192" i="24"/>
  <c r="I191" i="24"/>
  <c r="I190" i="24"/>
  <c r="I189" i="24"/>
  <c r="I188" i="24"/>
  <c r="J185" i="24"/>
  <c r="I185" i="24"/>
  <c r="I181" i="24"/>
  <c r="I180" i="24"/>
  <c r="I179" i="24"/>
  <c r="I174" i="24"/>
  <c r="I171" i="24"/>
  <c r="I170" i="24"/>
  <c r="I168" i="24"/>
  <c r="J168" i="24" s="1"/>
  <c r="K168" i="24" s="1"/>
  <c r="I162" i="24"/>
  <c r="I159" i="24"/>
  <c r="E168" i="24"/>
  <c r="J170" i="24" l="1"/>
  <c r="I155" i="24" l="1"/>
  <c r="J155" i="24" s="1"/>
  <c r="I154" i="24"/>
  <c r="I153" i="24"/>
  <c r="I151" i="24"/>
  <c r="J151" i="24" s="1"/>
  <c r="I149" i="24"/>
  <c r="J149" i="24" s="1"/>
  <c r="I148" i="24"/>
  <c r="I147" i="24"/>
  <c r="I146" i="24"/>
  <c r="I145" i="24"/>
  <c r="I144" i="24"/>
  <c r="I143" i="24"/>
  <c r="I142" i="24"/>
  <c r="I139" i="24"/>
  <c r="I138" i="24"/>
  <c r="E155" i="24"/>
  <c r="E153" i="24"/>
  <c r="E151" i="24"/>
  <c r="E149" i="24"/>
  <c r="K149" i="24" s="1"/>
  <c r="I137" i="24"/>
  <c r="J137" i="24" s="1"/>
  <c r="I134" i="24"/>
  <c r="E137" i="24"/>
  <c r="J153" i="24" l="1"/>
  <c r="J138" i="24"/>
  <c r="K155" i="24"/>
  <c r="K151" i="24"/>
  <c r="K153" i="24"/>
  <c r="J146" i="24"/>
  <c r="J144" i="24"/>
  <c r="K137" i="24"/>
  <c r="I132" i="24" l="1"/>
  <c r="J132" i="24" s="1"/>
  <c r="E189" i="24"/>
  <c r="J188" i="24"/>
  <c r="E188" i="24"/>
  <c r="E185" i="24"/>
  <c r="J181" i="24"/>
  <c r="E181" i="24"/>
  <c r="E179" i="24"/>
  <c r="J174" i="24"/>
  <c r="E174" i="24"/>
  <c r="E170" i="24"/>
  <c r="J162" i="24"/>
  <c r="E162" i="24"/>
  <c r="J159" i="24"/>
  <c r="E159" i="24"/>
  <c r="E146" i="24"/>
  <c r="E144" i="24"/>
  <c r="E142" i="24"/>
  <c r="E138" i="24"/>
  <c r="J134" i="24"/>
  <c r="E134" i="24"/>
  <c r="E132" i="24"/>
  <c r="K134" i="24" l="1"/>
  <c r="K132" i="24"/>
  <c r="K181" i="24"/>
  <c r="K170" i="24"/>
  <c r="K188" i="24"/>
  <c r="K144" i="24"/>
  <c r="K174" i="24"/>
  <c r="J189" i="24"/>
  <c r="K189" i="24" s="1"/>
  <c r="J179" i="24"/>
  <c r="K179" i="24" s="1"/>
  <c r="K159" i="24"/>
  <c r="K138" i="24"/>
  <c r="K146" i="24"/>
  <c r="J142" i="24"/>
  <c r="K142" i="24" s="1"/>
  <c r="K162" i="24"/>
  <c r="K185" i="24"/>
  <c r="W39" i="22" l="1"/>
  <c r="X24" i="22"/>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X38" i="22"/>
  <c r="X12" i="22"/>
  <c r="X13" i="22"/>
  <c r="X15" i="22"/>
  <c r="X16" i="22"/>
  <c r="X17" i="22"/>
  <c r="X18" i="22"/>
  <c r="X19" i="22"/>
  <c r="X20" i="22"/>
  <c r="X21" i="22"/>
  <c r="X22" i="22"/>
  <c r="X23" i="22"/>
  <c r="X25" i="22"/>
  <c r="X26" i="22"/>
  <c r="X27" i="22"/>
  <c r="X28" i="22"/>
  <c r="X29" i="22"/>
  <c r="X11" i="22"/>
  <c r="Y10" i="22"/>
  <c r="W10" i="22"/>
  <c r="X8" i="22"/>
  <c r="X9" i="22"/>
  <c r="U61" i="22"/>
  <c r="U62" i="22" s="1"/>
  <c r="U63" i="22"/>
  <c r="U39" i="22"/>
  <c r="U59" i="22" s="1"/>
  <c r="U32" i="22"/>
  <c r="U33" i="22" s="1"/>
  <c r="U34" i="22"/>
  <c r="X36" i="22" l="1"/>
  <c r="X39" i="22" s="1"/>
  <c r="X59" i="22" s="1"/>
  <c r="X10" i="22"/>
  <c r="X30" i="22" s="1"/>
  <c r="H108" i="19"/>
  <c r="X32" i="22"/>
  <c r="X33" i="22" s="1"/>
  <c r="X34" i="22"/>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111" i="19"/>
  <c r="I111" i="19"/>
</calcChain>
</file>

<file path=xl/sharedStrings.xml><?xml version="1.0" encoding="utf-8"?>
<sst xmlns="http://schemas.openxmlformats.org/spreadsheetml/2006/main" count="752" uniqueCount="659">
  <si>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</si>
  <si>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</si>
  <si>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</si>
  <si>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</si>
  <si>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</si>
  <si>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</si>
  <si>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</si>
  <si>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</si>
  <si>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</si>
  <si>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</si>
  <si>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</si>
  <si>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</si>
  <si>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</si>
  <si>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</si>
  <si>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</si>
  <si>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</si>
  <si>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</si>
  <si>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</si>
  <si>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</si>
  <si>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</si>
  <si>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</si>
  <si>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</si>
  <si>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</si>
  <si>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</si>
  <si>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</si>
  <si>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</si>
  <si>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</si>
  <si>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</si>
  <si>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</si>
  <si>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</si>
  <si>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</si>
  <si>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</si>
  <si>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</si>
  <si>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</si>
  <si>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</si>
  <si>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</si>
  <si>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</si>
  <si>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</si>
  <si>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</si>
  <si>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</si>
  <si>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</si>
  <si>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</si>
  <si>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</si>
  <si>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</si>
  <si>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</si>
  <si>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</si>
  <si>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</si>
  <si>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</si>
  <si>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</si>
  <si>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</si>
  <si>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</si>
  <si>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</si>
  <si>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</si>
  <si>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</si>
  <si>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</si>
  <si>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</si>
  <si>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</si>
  <si>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</si>
  <si>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</si>
  <si>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</si>
  <si>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</si>
  <si>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</si>
  <si>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</si>
  <si>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</si>
  <si>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</si>
  <si>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</si>
  <si>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</si>
  <si>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</si>
  <si>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</si>
  <si>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</si>
  <si>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</si>
  <si>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</si>
  <si>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</si>
  <si>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</si>
  <si>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</si>
  <si>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</si>
  <si>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</si>
  <si>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</si>
  <si>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</si>
  <si>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</si>
  <si>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</si>
  <si>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</si>
  <si>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</si>
  <si>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</si>
  <si>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</si>
  <si>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</si>
  <si>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</si>
  <si>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</si>
  <si>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</si>
  <si>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</si>
  <si>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</si>
  <si>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</si>
  <si>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</si>
  <si>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</si>
  <si>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</si>
  <si>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</si>
  <si>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</si>
  <si>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</si>
  <si>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</si>
  <si>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</si>
  <si>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</si>
  <si>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</si>
  <si>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</si>
  <si>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</si>
  <si>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</si>
  <si>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</si>
  <si>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</si>
  <si>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</si>
  <si>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</si>
  <si>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</si>
  <si>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</si>
  <si>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</si>
  <si>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</si>
  <si>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</si>
  <si>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</si>
  <si>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</si>
  <si>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</si>
  <si>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</si>
  <si>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</si>
  <si>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</si>
  <si>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</si>
  <si>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</si>
  <si>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</si>
  <si>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</si>
  <si>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</si>
  <si>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</si>
  <si>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</si>
  <si>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</si>
  <si>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</si>
  <si>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</si>
  <si>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</si>
  <si>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</si>
  <si>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</si>
  <si>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</si>
  <si>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</si>
  <si>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</si>
  <si>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</si>
  <si>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</si>
  <si>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</si>
  <si>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</si>
  <si>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</si>
  <si>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</si>
  <si>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</si>
  <si>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</si>
  <si>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</si>
  <si>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</si>
  <si>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</si>
  <si>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</si>
  <si>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</si>
  <si>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</si>
  <si>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</si>
  <si>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</si>
  <si>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</si>
  <si>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</si>
  <si>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</si>
  <si>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</si>
  <si>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</si>
  <si>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</si>
  <si>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</si>
  <si>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</si>
  <si>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</si>
  <si>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</si>
  <si>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</si>
  <si>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</si>
  <si>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</si>
  <si>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</si>
  <si>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</si>
  <si>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</si>
  <si>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</si>
  <si>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</si>
  <si>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</si>
  <si>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</si>
  <si>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</si>
  <si>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</si>
  <si>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</si>
  <si>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</si>
  <si>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</si>
  <si>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</si>
  <si>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</si>
  <si>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</si>
  <si>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</si>
  <si>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</si>
  <si>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</si>
  <si>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</si>
  <si>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</si>
  <si>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</si>
  <si>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</si>
  <si>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</si>
  <si>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</si>
  <si>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</si>
  <si>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</si>
  <si>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</si>
  <si>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</si>
  <si>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</si>
  <si>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</si>
  <si>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</si>
  <si>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</si>
  <si>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</si>
  <si>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</si>
  <si>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</si>
  <si>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</si>
  <si>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</si>
  <si>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</si>
  <si>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</si>
  <si>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</si>
  <si>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</si>
  <si>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</si>
  <si>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</si>
  <si>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</si>
  <si>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</si>
  <si>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</si>
  <si>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</si>
  <si>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</si>
  <si>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</si>
  <si>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</si>
  <si>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</si>
  <si>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</si>
  <si>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</si>
  <si>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</si>
  <si>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</si>
  <si>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</si>
  <si>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</si>
  <si>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</si>
  <si>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</si>
  <si>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</si>
  <si>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</si>
  <si>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</si>
  <si>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</si>
  <si>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</si>
  <si>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</si>
  <si>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</si>
  <si>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</si>
  <si>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</si>
  <si>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</si>
  <si>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</si>
  <si>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</si>
  <si>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</si>
  <si>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</si>
  <si>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</si>
  <si>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</si>
  <si>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</si>
  <si>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</si>
  <si>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</si>
  <si>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</si>
  <si>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</si>
  <si>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</si>
  <si>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</si>
  <si>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</si>
  <si>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</si>
  <si>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</si>
  <si>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</si>
  <si>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</si>
  <si>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</si>
  <si>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</si>
  <si>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</si>
  <si>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</si>
  <si>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</si>
  <si>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</si>
  <si>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</si>
  <si>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</si>
  <si>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</si>
  <si>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</si>
  <si>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</si>
  <si>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</si>
  <si>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</si>
  <si>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</si>
  <si>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</si>
  <si>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</si>
  <si>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</si>
  <si>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</si>
  <si>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</si>
  <si>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</si>
  <si>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</si>
  <si>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</si>
  <si>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</si>
  <si>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</si>
  <si>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</si>
  <si>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</si>
  <si>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</si>
  <si>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</si>
  <si>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</si>
  <si>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</si>
  <si>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</si>
  <si>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</si>
  <si>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</si>
  <si>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</si>
  <si>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</si>
  <si>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</si>
  <si>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</si>
  <si>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</si>
  <si>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</si>
  <si>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</si>
  <si>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</si>
  <si>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</si>
  <si>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</si>
  <si>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</si>
  <si>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</si>
  <si>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</si>
  <si>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</si>
  <si>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</si>
  <si>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</si>
  <si>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</si>
  <si>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</si>
  <si>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</si>
  <si>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</si>
  <si>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</si>
  <si>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</si>
  <si>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</si>
  <si>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</si>
  <si>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</si>
  <si>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</si>
  <si>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</si>
  <si>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</si>
  <si>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</si>
  <si>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</si>
  <si>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</si>
  <si>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</si>
  <si>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</si>
  <si>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</si>
  <si>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</si>
  <si>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</si>
  <si>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</si>
  <si>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</si>
  <si>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</si>
  <si>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</si>
  <si>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</si>
  <si>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</si>
  <si>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</si>
  <si>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</si>
  <si>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</si>
  <si>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</si>
  <si>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</si>
  <si>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</si>
  <si>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</si>
  <si>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</si>
  <si>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</si>
  <si>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</si>
  <si>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</si>
  <si>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</si>
  <si>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</si>
  <si>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</si>
  <si>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</si>
  <si>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</si>
  <si>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</si>
  <si>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</si>
  <si>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</si>
  <si>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</si>
  <si>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</si>
  <si>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</si>
  <si>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</si>
  <si>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</si>
  <si>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</si>
  <si>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</si>
  <si>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</si>
  <si>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</si>
  <si>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</si>
  <si>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</si>
  <si>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</si>
  <si>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</si>
  <si>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</si>
  <si>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</si>
  <si>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</si>
  <si>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</si>
  <si>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</si>
  <si>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</si>
  <si>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</si>
  <si>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</si>
  <si>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</si>
  <si>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</si>
  <si>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</si>
  <si>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</si>
  <si>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</si>
  <si>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</si>
  <si>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</si>
  <si>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</si>
  <si>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</si>
  <si>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</si>
  <si>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</si>
  <si>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</si>
  <si>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</si>
  <si>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</si>
  <si>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</si>
  <si>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</si>
  <si>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</si>
  <si>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</si>
  <si>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</si>
  <si>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</si>
  <si>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</si>
  <si>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</si>
  <si>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</si>
  <si>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</si>
  <si>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</si>
  <si>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</si>
  <si>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</si>
  <si>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</si>
  <si>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</si>
  <si>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</si>
  <si>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</si>
  <si>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</si>
  <si>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</si>
  <si>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</si>
  <si>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</si>
  <si>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</si>
  <si>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</si>
  <si>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</si>
  <si>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</si>
  <si>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</si>
  <si>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</si>
  <si>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</si>
  <si>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</si>
  <si>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</si>
  <si>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</si>
  <si>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</si>
  <si>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</si>
  <si>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</si>
  <si>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</si>
  <si>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</si>
  <si>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</si>
  <si>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</si>
  <si>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</si>
  <si>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</si>
  <si>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</si>
  <si>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</si>
  <si>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</si>
  <si>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</si>
  <si>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</si>
  <si>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</si>
  <si>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</si>
  <si>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</si>
  <si>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</si>
  <si>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</si>
  <si>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</si>
  <si>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</si>
  <si>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</si>
  <si>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</si>
  <si>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</si>
  <si>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</si>
  <si>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</si>
  <si>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</si>
  <si>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</si>
  <si>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</si>
  <si>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</si>
  <si>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</si>
  <si>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</si>
  <si>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</si>
  <si>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</si>
  <si>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31.12.2025</t>
  </si>
  <si>
    <t>03075281</t>
  </si>
  <si>
    <t>040001061</t>
  </si>
  <si>
    <t>82023167977</t>
  </si>
  <si>
    <t>3309</t>
  </si>
  <si>
    <t>3157003OO9IA06S5FS61</t>
  </si>
  <si>
    <t>ADRIS GRUPA d. d.</t>
  </si>
  <si>
    <t>Rovinj</t>
  </si>
  <si>
    <t>Obala Vladimira Nazora 1</t>
  </si>
  <si>
    <t>postmaster@adris.hr</t>
  </si>
  <si>
    <t>www.adris.hr</t>
  </si>
  <si>
    <t>MAISTRA d. d.</t>
  </si>
  <si>
    <t>CROMARIS d. d.</t>
  </si>
  <si>
    <t>CROATIA osiguranje d. d.</t>
  </si>
  <si>
    <t>ABILIA d. o. o.</t>
  </si>
  <si>
    <t>HUP-ZAGREB d.d.</t>
  </si>
  <si>
    <t>ZELOVO d. o. o.</t>
  </si>
  <si>
    <t>BABINDUB d. o. o.</t>
  </si>
  <si>
    <t>ENCRO VOŠTANE d. o. o.</t>
  </si>
  <si>
    <t>VRTAČA d. o. o.</t>
  </si>
  <si>
    <t>Rovinj, Obala Vladimira Nazora 6</t>
  </si>
  <si>
    <t>Zadar, Gaženička cesta 4/b</t>
  </si>
  <si>
    <t>Zagreb, Vatroslava Jagića 33</t>
  </si>
  <si>
    <t>Rovinj, Obala Vladimira Nazora 1</t>
  </si>
  <si>
    <t>Zagreb, Trg Krešimira Ćosića 9</t>
  </si>
  <si>
    <t>Zagreb, Jurišićeva ulica 1/a</t>
  </si>
  <si>
    <t>01919016</t>
  </si>
  <si>
    <t>02561077</t>
  </si>
  <si>
    <t>03276147</t>
  </si>
  <si>
    <t>01788493</t>
  </si>
  <si>
    <t>03283291</t>
  </si>
  <si>
    <t>080761932</t>
  </si>
  <si>
    <t>081271975</t>
  </si>
  <si>
    <t>081077159</t>
  </si>
  <si>
    <t>060359259</t>
  </si>
  <si>
    <t>Palinec, Vitomir</t>
  </si>
  <si>
    <t>052 801 118</t>
  </si>
  <si>
    <t>Deloitte d.o.o. za usluge revizije i Forvis Mazars d.o.o. za porezno savjetovanje i reviziju</t>
  </si>
  <si>
    <t>Katarina Kadunc i Mirela Copot Marjanović</t>
  </si>
  <si>
    <t>stanje na dan 31.12.2025</t>
  </si>
  <si>
    <t>Obveznik: ADRIS GRUPA d. d.</t>
  </si>
  <si>
    <t xml:space="preserve">                   BILJEŠKE UZ FINANCIJSKE IZVJEŠTAJE - GFI
Naziv izdavatelja:   ADRIS GRUPA d. d.
OIB:   82024167977
Izvještajno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</si>
  <si>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razdoblju 01.01.2025 do 31.12.2025</t>
  </si>
  <si>
    <t>u razdoblju 01.01.2025. do 31.12.2025.</t>
  </si>
  <si>
    <t>BILJEŠKE UZ FINANCIJSKE IZVJEŠTAJE - GFI</t>
  </si>
  <si>
    <t>1.</t>
  </si>
  <si>
    <t>Naziv:</t>
  </si>
  <si>
    <t>Obala Vladimira Nazora 1, Rovinj</t>
  </si>
  <si>
    <t>Pravni oblik:</t>
  </si>
  <si>
    <t>dioničko društvo</t>
  </si>
  <si>
    <t>Država osnivanja:</t>
  </si>
  <si>
    <t>Republika Hrvatska</t>
  </si>
  <si>
    <t>MBS:</t>
  </si>
  <si>
    <t>OIB:</t>
  </si>
  <si>
    <t>82024167977</t>
  </si>
  <si>
    <t>2.</t>
  </si>
  <si>
    <t xml:space="preserve">Financijski izvještaji Društva i Grupe sastavljeni su sukladno Međunarodnim standardima financijskog izvještavanja (MSFI) koji su usvojeni u EU primjenom metode povijesnog troška, koji su promijenjeni inicijalnim priznavanjem </t>
  </si>
  <si>
    <t>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</si>
  <si>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</si>
  <si>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</si>
  <si>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</si>
  <si>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</si>
  <si>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</si>
  <si>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</si>
  <si>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</si>
  <si>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</si>
  <si>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9.</t>
  </si>
  <si>
    <t>10.</t>
  </si>
  <si>
    <t>Prosječan broj zaposlenika tijekom godine raščlanjen po segmentima:</t>
  </si>
  <si>
    <t>Segment</t>
  </si>
  <si>
    <t>Broj zaposlenika</t>
  </si>
  <si>
    <t>Osiguranje</t>
  </si>
  <si>
    <t>Turizam</t>
  </si>
  <si>
    <t>Zdrava hrana</t>
  </si>
  <si>
    <t>Ostali</t>
  </si>
  <si>
    <t>11.</t>
  </si>
  <si>
    <t>12.</t>
  </si>
  <si>
    <t>13.</t>
  </si>
  <si>
    <t>Nije bilo upisa dionica niti udjela tijekom poslovne godine u okviru odobrenog kapitala.</t>
  </si>
  <si>
    <t>14.</t>
  </si>
  <si>
    <t>Rod dionice</t>
  </si>
  <si>
    <t>Broj dionica</t>
  </si>
  <si>
    <t>Knjigovodstvena vrijednost</t>
  </si>
  <si>
    <t>Redovne dionice</t>
  </si>
  <si>
    <t>1,33 eura/dionici</t>
  </si>
  <si>
    <t>Povlaštene dionice</t>
  </si>
  <si>
    <t>15.</t>
  </si>
  <si>
    <t>Grupa nema potvrda o sudjelovanju, konvertibilnih zadužnica, jamstava, opcija ili sličnih vrijednosnica ili prava.</t>
  </si>
  <si>
    <t>16.</t>
  </si>
  <si>
    <t>Grupa nema udjela u društvima s neograničenom odgovornosti.</t>
  </si>
  <si>
    <t>17.</t>
  </si>
  <si>
    <t>Izdavatelj je krajnja matica te nije kontrolirani član druge grupe.</t>
  </si>
  <si>
    <t>Izdavatelj kao krajnja matica sastavlja konsolidirane financijske izvještaje koji su objavljeni na Internet stranicama www.adris.hr i zse.hr.</t>
  </si>
  <si>
    <t>18.</t>
  </si>
  <si>
    <t>19.</t>
  </si>
  <si>
    <t>Izdavatelj sastavlja konsolidirane financijske izvještaje koji su objavljeni na Internet stranicama www.adris.hr i zse.hr.</t>
  </si>
  <si>
    <t>20.</t>
  </si>
  <si>
    <t>21.</t>
  </si>
  <si>
    <t>22.</t>
  </si>
  <si>
    <t>23.</t>
  </si>
  <si>
    <t>24.</t>
  </si>
  <si>
    <t xml:space="preserve">25. </t>
  </si>
  <si>
    <t>Ovo nije službeni format za objavu godišnjeg izvještaja. Godišnji izvještaj u službenom formatu (Jedinstveni europski elektronički format-ESEF) javno je dostupan.</t>
  </si>
  <si>
    <t>26.</t>
  </si>
  <si>
    <t>Stavka RDG-a u MSFI</t>
  </si>
  <si>
    <t>Iznos</t>
  </si>
  <si>
    <t>Razlika</t>
  </si>
  <si>
    <t>Objašnjenje</t>
  </si>
  <si>
    <t>Poslovni prihodi</t>
  </si>
  <si>
    <t>Prihodi od prodaje (izvan grupe)</t>
  </si>
  <si>
    <t>Prihodi od ugovora o osiguranju</t>
  </si>
  <si>
    <t>Prihodi od kamata i ostali prihodi</t>
  </si>
  <si>
    <t>Ostali poslovni prihodi (izvan grupe)</t>
  </si>
  <si>
    <t>Neto rezultat ugovora o (pasivnom) reosiguranju</t>
  </si>
  <si>
    <t>Ostali dobici</t>
  </si>
  <si>
    <t>Rashodi od ugovora o osiguranju</t>
  </si>
  <si>
    <t>Troškovi sirovina i materijala</t>
  </si>
  <si>
    <t>Sirovine i materijal</t>
  </si>
  <si>
    <t>Ostali vanjski troškovi</t>
  </si>
  <si>
    <t>Energija</t>
  </si>
  <si>
    <t>Ukupno vanjske usluge</t>
  </si>
  <si>
    <t>Troškovi zaposlenih</t>
  </si>
  <si>
    <t>Troškovi osoblja</t>
  </si>
  <si>
    <t>Rezerviranja za mirovine, otpremnine i slične obveze</t>
  </si>
  <si>
    <t>Amortizacija i vrijednosna usklađenja</t>
  </si>
  <si>
    <t>Amortizacija</t>
  </si>
  <si>
    <t>Vrijednosna usklađenja dugotrajne imovine osim financijske imovine</t>
  </si>
  <si>
    <t>Ostali poslovni rashodi</t>
  </si>
  <si>
    <t>Ostali troškovi</t>
  </si>
  <si>
    <t>Ostali gubici</t>
  </si>
  <si>
    <t>Financijski rashodi</t>
  </si>
  <si>
    <t>Neto financijski rezultat od ugovora o osiguranju i reosiguranju</t>
  </si>
  <si>
    <t>Udio u dobiti pridruženih društava i zajedničkih poduhvata</t>
  </si>
  <si>
    <t>Udio u dobiti od društava povezanih sudjelujućim interesom</t>
  </si>
  <si>
    <t>Udio u dobiti od zajedničkih pothvata</t>
  </si>
  <si>
    <t>Stavka bilance u MSFI</t>
  </si>
  <si>
    <t>Nekretnine, postrojenja i oprema</t>
  </si>
  <si>
    <t>Materijalna imovina</t>
  </si>
  <si>
    <t>Ulaganja u nekretnine</t>
  </si>
  <si>
    <t>Biološka imovina</t>
  </si>
  <si>
    <t>Dugotrajni dužnički VP po amortiziranom trošku</t>
  </si>
  <si>
    <t>Dugotrajna financijska imovina</t>
  </si>
  <si>
    <t>Dugotrajna financijska imovina po FV kroz OSD</t>
  </si>
  <si>
    <t>Dugotrajna financijska imovina po FV kroz RDG</t>
  </si>
  <si>
    <t>Ulaganja u pridružena društva i zajedničke poduhvate</t>
  </si>
  <si>
    <t>Dugotrajna potraživanja za dane zajmove</t>
  </si>
  <si>
    <t>Dugotrajni depoziti</t>
  </si>
  <si>
    <t>Kratkotrajna potraživanja iz poslovanja i ostala potraživanja</t>
  </si>
  <si>
    <t>Potraživanja (kratkotrajna)</t>
  </si>
  <si>
    <t>Potraživanja po osnovi poreza na dobit</t>
  </si>
  <si>
    <t>Plaćeni troškovi budućeg razdoblja i obračunati prihodi</t>
  </si>
  <si>
    <t>Imovina iz ugovora o reosiguranju</t>
  </si>
  <si>
    <t>Imovina iz ugovora o osiguranju</t>
  </si>
  <si>
    <t>Kratkotrajni dužnički VP po amortiziranom trošku</t>
  </si>
  <si>
    <t>Kratkotrajna financijska imovina</t>
  </si>
  <si>
    <t>Kratkotrajna financijska imovina po FV kroz OSD</t>
  </si>
  <si>
    <t>Kratkotrajna financijska imovina po FV kroz RDG</t>
  </si>
  <si>
    <t>Kratkotrajna potraživanja za dane zajmove</t>
  </si>
  <si>
    <t>Depoziti</t>
  </si>
  <si>
    <t>Krediti (dugoročni)</t>
  </si>
  <si>
    <t>Obveze za zajmove, depozite i slično (dugoročne)</t>
  </si>
  <si>
    <t>Obveze prema bankama i drugim financijskim institucijama (dugoročne)</t>
  </si>
  <si>
    <t>Dugoročna rezerviranja</t>
  </si>
  <si>
    <t>Rezerviranja</t>
  </si>
  <si>
    <t>Kratkoročna rezerviranja</t>
  </si>
  <si>
    <t>Obveze iz ugovora o reosiguranju</t>
  </si>
  <si>
    <t>Obveze iz ugovora o osiguranju</t>
  </si>
  <si>
    <t>Dugoročne obveze prema dobavljačima i ostale obveze</t>
  </si>
  <si>
    <t>Ostale dugoročne obveze</t>
  </si>
  <si>
    <t>Ostale financijske obveze (dugoročne)</t>
  </si>
  <si>
    <t>Posudbe (kratkoročne)</t>
  </si>
  <si>
    <t>Obveze prema bankama i drugim financijskim institucijama (kratkoročne)</t>
  </si>
  <si>
    <t>Obveze prema dobavljačima i ostale obveze (kratkoročne)</t>
  </si>
  <si>
    <t>Ugovorne obveze</t>
  </si>
  <si>
    <t>Obveza za porez na dobit</t>
  </si>
  <si>
    <t>Obveze prema zaposlenicima</t>
  </si>
  <si>
    <t>Kratkoročne obveze za najmove</t>
  </si>
  <si>
    <t>Obveze za poreze, doprinose i slična davanja</t>
  </si>
  <si>
    <t>Ostale kratkoročne financijske obveze</t>
  </si>
  <si>
    <t>Obveze s osnove udjela u rezultatu</t>
  </si>
  <si>
    <t>Ostale kratkoročne obveze</t>
  </si>
  <si>
    <t>Odgođeno plaćanje troškova i prihod budućeg razdoblja</t>
  </si>
  <si>
    <t>Grupa nema značajnih financijskih obveza, jamstava ili nepredviđenih izdataka koji nisu uključeni u revidirane financijske izvještaje 31.12.2025. objavljene na Internet stranicama www.adris.hr i zse.hr.</t>
  </si>
  <si>
    <t>Detalji su objavljeni u bilješkama 5. do 14. u sklopu revidiranog financijskog izvještaja 31.12.2025. koji je objavljen na Internet stranicama www.adris.hr i zse.hr.</t>
  </si>
  <si>
    <t>Izvješća o primicima članova uprave i nadzornog odbora za 2025. godinu će biti izrađena i objavljena u skladu sa odredbama Zakona o trgovačkim društvima i ostalim primjenjivim propisima.</t>
  </si>
  <si>
    <t>Detalji su objavljeni u bilješkama 1. i 21. u sklopu revidiranog financijskog izvještaja 31.12.2025. koji je objavljen na Internet stranicama www.adris.hr i zse.hr.</t>
  </si>
  <si>
    <t>Detalji su objavljeni u sklopu godišnjeg izvješća 31.12.2025. koje je objavljeno na Internet stranicama www.adris.hr i zse.hr.</t>
  </si>
  <si>
    <t>Grupa nema materijalnih aranžmana sa društvima koji nisu uključeni u revidirane financijske izvještaje 31.12.2025. koji su objavljeni na Internet stranicama www.adris.hr i zse.hr.</t>
  </si>
  <si>
    <t>Detalji su objavljeni u bilješci 5. u sklopu revidiranog financijskog izvještaja 31.12.2025. koji je objavljen na Internet stranicama www.adris.hr i zse.hr.</t>
  </si>
  <si>
    <t>Dodatne informacije su objavljene u bilješci 2. u sklopu revidiranog financijskog izvještaja 31.12.2025. koji je objavljen na Internet stranicama www.adris.hr i zse.hr.</t>
  </si>
  <si>
    <t>Detalji su objavljeni u bilješci 27. u sklopu revidiranog financijskog izvještaja 31.12.2025. koji je objavljen na Internet stranicama www.adris.hr i zse.hr.</t>
  </si>
  <si>
    <t>Događaji nakon datuma bilance su objavljeni u bilješci 42. u sklopu revidiranog financijskog izvještaja 31.12.2025. koji je objavljen na Internet stranicama www.adris.hr i zse.hr.</t>
  </si>
  <si>
    <t>Tablica usklade GFI financijskog izvještaja i revidiranog MSFI financijskog izvještaja za 2025. godinu (iznosi su u tisućama eura):</t>
  </si>
  <si>
    <t>UKUPNO</t>
  </si>
  <si>
    <t>Stavka RDG-a u TFI</t>
  </si>
  <si>
    <t>Klasifikacijske razlike u strukturi RDG-a uslijed primjene MSFI 17</t>
  </si>
  <si>
    <t>Dugotrajna biološka imovina</t>
  </si>
  <si>
    <t>Dugoročne obveze prema za najmove</t>
  </si>
  <si>
    <t>Promjena vrijednosti zaliha</t>
  </si>
  <si>
    <t>Promjene vrijednosti zaliha proizvodnje u tijeku i gotovih proizvoda</t>
  </si>
  <si>
    <t>Financijski prihodi</t>
  </si>
  <si>
    <t>Porez na dobit</t>
  </si>
  <si>
    <t>Vrijednosna usklađenja kratkotrajne imovine osim financijske imovine</t>
  </si>
  <si>
    <t>Zalihe</t>
  </si>
  <si>
    <t>te na biološkoj imovini - riba u moru u iznosu od 35.392 tisuće eura.</t>
  </si>
  <si>
    <t>Za osiguranje plaćanja po kreditima odobrenim od strane banaka i ostalih kreditora za nekoliko ovisnih društava upisane su hipoteke na imovinu i to na zemljište i zgrade u vrijednosti od 291.783 tisuće eura</t>
  </si>
  <si>
    <t>Detalji o dugovanjima koja dospijevaju nakon više od pet godina su objavljeni u bilješkama 3.1., 32, 33, 34 i 35 revidiranog financijskog izvještaja 31.12.2025. koji je objavljen na Internet stranicama www.adris.hr i zse.hr.</t>
  </si>
  <si>
    <t>Ukupna naknada Grupe za zakonski propisanu reviziju godišnjih financijskih izvještaja za 2025. godinu iznosi 838 tisuća eura.</t>
  </si>
  <si>
    <t>Ukupna naknada Grupe za ostale usluge (revizija izvještaja o transakcijama sa povezanim društvima, izvješće o primicima članova uprave i nadzornog odbora) pružene od revizora u 2025. godini iznosi 95 tisuća eura.</t>
  </si>
  <si>
    <t xml:space="preserve">Grupa je u tekućem izvještajnom razdoblju kapitalizirala troškove neto plaća u iznosu 97 tisuća eura, troškove doprinosa iz plaća u iznosu od 27,9 tisuća eura, troškove poreza i prireza iz plaća u iznosu od 19,2 tisuća eura, </t>
  </si>
  <si>
    <t>troškove doprinosa na plaće u iznosu 18,2 tisuća eura te ostalih troškova zaposlenih u iznosu od 2 tisuće eura.</t>
  </si>
  <si>
    <t>Obveze za predujmove (kratk.)</t>
  </si>
  <si>
    <t>Obveze prema dobavljačima (kratk.)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</si>
</sst>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b/>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166" fontId="4" fillId="0" borderId="0" applyAlignment="0" applyProtection="0"/>
  </cellStyleXfs>
  <cellXfs count="30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3" fillId="11" borderId="4" xfId="0" quotePrefix="1" applyFont="1" applyFill="1" applyBorder="1" applyAlignment="1" applyProtection="1">
      <alignment horizontal="center" vertical="center"/>
      <protection locked="0"/>
    </xf>
    <xf numFmtId="0" fontId="3" fillId="11" borderId="13" xfId="0" quotePrefix="1" applyFont="1" applyFill="1" applyBorder="1" applyAlignment="1" applyProtection="1">
      <alignment horizontal="center" vertical="center"/>
      <protection locked="0"/>
    </xf>
    <xf numFmtId="3" fontId="3" fillId="11" borderId="13" xfId="0" applyNumberFormat="1" applyFont="1" applyFill="1" applyBorder="1" applyAlignment="1" applyProtection="1">
      <alignment horizontal="center" vertical="center"/>
      <protection locked="0"/>
    </xf>
    <xf numFmtId="0" fontId="5" fillId="0" borderId="0" xfId="0" applyFont="1"/>
    <xf numFmtId="0" fontId="1" fillId="0" borderId="0" xfId="0" applyFont="1"/>
    <xf numFmtId="0" fontId="1" fillId="0" borderId="0" xfId="0" quotePrefix="1" applyFont="1"/>
    <xf numFmtId="3" fontId="1" fillId="0" borderId="0" xfId="0" quotePrefix="1" applyNumberFormat="1" applyFont="1"/>
    <xf numFmtId="0" fontId="0" fillId="0" borderId="0" xfId="0" applyAlignment="1">
      <alignment horizontal="right"/>
    </xf>
    <xf numFmtId="0" fontId="5" fillId="0" borderId="2" xfId="0" applyFont="1" applyBorder="1"/>
    <xf numFmtId="0" fontId="0" fillId="0" borderId="2" xfId="0" applyBorder="1"/>
    <xf numFmtId="0" fontId="5" fillId="0" borderId="2" xfId="0" applyFont="1" applyBorder="1" applyAlignment="1">
      <alignment horizontal="center"/>
    </xf>
    <xf numFmtId="0" fontId="0" fillId="0" borderId="1" xfId="0" applyBorder="1"/>
    <xf numFmtId="3" fontId="0" fillId="0" borderId="1" xfId="0" applyNumberFormat="1" applyBorder="1"/>
    <xf numFmtId="3" fontId="0" fillId="0" borderId="2" xfId="0" applyNumberFormat="1" applyBorder="1"/>
    <xf numFmtId="0" fontId="1" fillId="0" borderId="1" xfId="0" applyFont="1" applyBorder="1"/>
    <xf numFmtId="0" fontId="1" fillId="0" borderId="2" xfId="0" applyFont="1" applyBorder="1"/>
    <xf numFmtId="0" fontId="0" fillId="0" borderId="6" xfId="0" applyBorder="1"/>
    <xf numFmtId="3" fontId="0" fillId="0" borderId="6" xfId="0" applyNumberFormat="1" applyBorder="1"/>
    <xf numFmtId="3" fontId="0" fillId="0" borderId="2" xfId="0" applyNumberFormat="1" applyBorder="1" applyAlignment="1">
      <alignment vertical="top"/>
    </xf>
    <xf numFmtId="3" fontId="0" fillId="0" borderId="0" xfId="0" applyNumberFormat="1" applyAlignment="1">
      <alignment vertical="top"/>
    </xf>
    <xf numFmtId="3" fontId="1" fillId="0" borderId="1" xfId="0" applyNumberFormat="1" applyFont="1" applyBorder="1"/>
    <xf numFmtId="3" fontId="0" fillId="0" borderId="1" xfId="0" applyNumberFormat="1" applyBorder="1" applyAlignment="1">
      <alignment vertical="center"/>
    </xf>
    <xf numFmtId="3" fontId="0" fillId="0" borderId="1" xfId="0" applyNumberFormat="1" applyBorder="1" applyAlignment="1">
      <alignment horizontal="right" vertical="center"/>
    </xf>
    <xf numFmtId="3" fontId="1" fillId="0" borderId="0" xfId="0" applyNumberFormat="1" applyFont="1"/>
    <xf numFmtId="3" fontId="0" fillId="0" borderId="2" xfId="0" applyNumberFormat="1" applyBorder="1" applyAlignment="1">
      <alignment vertical="center"/>
    </xf>
    <xf numFmtId="3" fontId="0" fillId="0" borderId="2" xfId="0" applyNumberFormat="1" applyBorder="1" applyAlignment="1">
      <alignment horizontal="right" vertical="center"/>
    </xf>
    <xf numFmtId="0" fontId="0" fillId="0" borderId="1" xfId="0" applyBorder="1" applyAlignment="1">
      <alignment horizontal="left" vertical="center"/>
    </xf>
    <xf numFmtId="3" fontId="0" fillId="0" borderId="0" xfId="0" applyNumberFormat="1" applyAlignment="1">
      <alignment horizontal="right" vertical="center"/>
    </xf>
    <xf numFmtId="0" fontId="0" fillId="0" borderId="0" xfId="0" applyAlignment="1">
      <alignment horizontal="left" vertical="center"/>
    </xf>
    <xf numFmtId="3" fontId="0" fillId="0" borderId="0" xfId="0" applyNumberFormat="1" applyAlignment="1">
      <alignment horizontal="right"/>
    </xf>
    <xf numFmtId="3" fontId="1" fillId="0" borderId="2" xfId="0" applyNumberFormat="1" applyFont="1" applyBorder="1"/>
    <xf numFmtId="0" fontId="0" fillId="0" borderId="2" xfId="0"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3" fontId="0" fillId="0" borderId="0" xfId="0" applyNumberFormat="1" applyAlignment="1">
      <alignment vertical="center"/>
    </xf>
    <xf numFmtId="0" fontId="0" fillId="0" borderId="2" xfId="0" applyBorder="1" applyAlignment="1">
      <alignment horizontal="left"/>
    </xf>
    <xf numFmtId="0" fontId="0" fillId="0" borderId="2" xfId="0" applyBorder="1" applyAlignment="1">
      <alignment horizontal="left" wrapText="1"/>
    </xf>
    <xf numFmtId="3" fontId="39" fillId="0" borderId="1" xfId="0" applyNumberFormat="1" applyFont="1" applyBorder="1" applyAlignment="1">
      <alignment vertical="center"/>
    </xf>
    <xf numFmtId="3" fontId="39" fillId="0" borderId="0" xfId="0" applyNumberFormat="1" applyFont="1" applyAlignment="1">
      <alignment vertical="center"/>
    </xf>
    <xf numFmtId="3" fontId="1" fillId="0" borderId="0" xfId="0" applyNumberFormat="1" applyFont="1" applyAlignment="1">
      <alignment horizontal="left" wrapText="1"/>
    </xf>
    <xf numFmtId="3" fontId="39" fillId="0" borderId="2" xfId="0" applyNumberFormat="1" applyFont="1" applyBorder="1" applyAlignment="1">
      <alignment vertical="center"/>
    </xf>
    <xf numFmtId="3" fontId="1" fillId="0" borderId="6" xfId="0" applyNumberFormat="1" applyFont="1" applyBorder="1"/>
    <xf numFmtId="3" fontId="0" fillId="0" borderId="6" xfId="0" applyNumberFormat="1" applyBorder="1" applyAlignment="1">
      <alignment vertical="center"/>
    </xf>
    <xf numFmtId="0" fontId="1" fillId="0" borderId="6" xfId="0" applyFont="1" applyBorder="1"/>
    <xf numFmtId="3" fontId="39" fillId="0" borderId="6" xfId="0" applyNumberFormat="1" applyFont="1" applyBorder="1" applyAlignment="1">
      <alignment vertical="center"/>
    </xf>
    <xf numFmtId="3" fontId="0" fillId="0" borderId="6" xfId="0" applyNumberFormat="1" applyBorder="1" applyAlignment="1">
      <alignment horizontal="right" vertical="center"/>
    </xf>
    <xf numFmtId="3" fontId="1" fillId="0" borderId="6" xfId="0" applyNumberFormat="1" applyFont="1" applyBorder="1" applyAlignment="1">
      <alignment horizontal="left"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3" fontId="0" fillId="0" borderId="0" xfId="0" applyNumberFormat="1" applyAlignment="1">
      <alignment horizontal="righ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xf numFmtId="3" fontId="0" fillId="0" borderId="1" xfId="0" applyNumberFormat="1" applyBorder="1" applyAlignment="1">
      <alignment vertical="center"/>
    </xf>
    <xf numFmtId="3" fontId="0" fillId="0" borderId="2" xfId="0" applyNumberFormat="1" applyBorder="1" applyAlignment="1">
      <alignment vertical="center"/>
    </xf>
    <xf numFmtId="0" fontId="40" fillId="0" borderId="0" xfId="0" applyFont="1" applyAlignment="1">
      <alignment horizontal="left"/>
    </xf>
    <xf numFmtId="3" fontId="0" fillId="0" borderId="0" xfId="0" applyNumberFormat="1" applyAlignment="1">
      <alignment vertical="center"/>
    </xf>
    <xf numFmtId="3" fontId="0" fillId="0" borderId="1" xfId="0" applyNumberFormat="1" applyBorder="1" applyAlignment="1">
      <alignment horizontal="right"/>
    </xf>
    <xf numFmtId="3" fontId="0" fillId="0" borderId="0" xfId="0" applyNumberFormat="1" applyAlignment="1">
      <alignment horizontal="right"/>
    </xf>
    <xf numFmtId="3" fontId="0" fillId="0" borderId="2" xfId="0" applyNumberFormat="1" applyBorder="1" applyAlignment="1">
      <alignment horizontal="right"/>
    </xf>
    <xf numFmtId="3" fontId="1" fillId="0" borderId="1" xfId="0" applyNumberFormat="1" applyFont="1" applyBorder="1" applyAlignment="1">
      <alignment horizontal="left" wrapText="1"/>
    </xf>
    <xf numFmtId="3" fontId="0" fillId="0" borderId="0" xfId="0" applyNumberFormat="1" applyAlignment="1">
      <alignment horizontal="left" wrapText="1"/>
    </xf>
    <xf numFmtId="3" fontId="0" fillId="0" borderId="2" xfId="0" applyNumberFormat="1" applyBorder="1" applyAlignment="1">
      <alignment horizontal="left" wrapText="1"/>
    </xf>
    <xf numFmtId="0" fontId="0" fillId="0" borderId="1" xfId="0" applyBorder="1" applyAlignment="1">
      <alignment horizontal="left" vertical="center"/>
    </xf>
    <xf numFmtId="0" fontId="0" fillId="0" borderId="2" xfId="0" applyBorder="1" applyAlignment="1">
      <alignment horizontal="left" vertical="center"/>
    </xf>
    <xf numFmtId="3" fontId="1" fillId="0" borderId="1" xfId="0" applyNumberFormat="1" applyFont="1" applyBorder="1" applyAlignment="1">
      <alignment horizontal="right" vertical="center"/>
    </xf>
    <xf numFmtId="3" fontId="1" fillId="0" borderId="2" xfId="0" applyNumberFormat="1" applyFont="1" applyBorder="1" applyAlignment="1">
      <alignment horizontal="right" vertical="center"/>
    </xf>
    <xf numFmtId="3" fontId="1" fillId="0" borderId="0" xfId="0" applyNumberFormat="1" applyFont="1" applyAlignment="1">
      <alignment horizontal="right" vertical="center"/>
    </xf>
    <xf numFmtId="3" fontId="39" fillId="0" borderId="1" xfId="0" applyNumberFormat="1" applyFont="1" applyBorder="1" applyAlignment="1">
      <alignment horizontal="right" vertical="center"/>
    </xf>
    <xf numFmtId="3" fontId="39" fillId="0" borderId="2" xfId="0" applyNumberFormat="1" applyFont="1" applyBorder="1" applyAlignment="1">
      <alignment horizontal="right" vertical="center"/>
    </xf>
    <xf numFmtId="3" fontId="1" fillId="0" borderId="0" xfId="0" applyNumberFormat="1" applyFont="1" applyAlignment="1">
      <alignment horizontal="left" wrapText="1"/>
    </xf>
    <xf numFmtId="3" fontId="1" fillId="0" borderId="2" xfId="0" applyNumberFormat="1" applyFont="1" applyBorder="1" applyAlignment="1">
      <alignment horizontal="left" wrapText="1"/>
    </xf>
  </cellXfs>
  <cellStyles count="6">
    <cellStyle name="Brand Default" xfId="5" xr:uid="{C2FA6D8B-B60D-4E0C-8747-B707C251FE4E}"/>
    <cellStyle name="Hyperlink 2" xfId="2" xr:uid="{00000000-0005-0000-0000-000000000000}"/>
    <cellStyle name="Normal 2" xfId="3" xr:uid="{00000000-0005-0000-0000-000002000000}"/>
    <cellStyle name="Normal 2 2 2" xfId="4" xr:uid="{A1281D76-CC0B-41EE-B7ED-35D53CF44654}"/>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view="pageBreakPreview" zoomScaleNormal="100" zoomScaleSheetLayoutView="100" workbookViewId="0">
      <pane xSplit="3" ySplit="2" topLeftCell="D3" activePane="bottomRight" state="frozen"/>
      <selection activeCell="R26" sqref="R26"/>
      <selection pane="topRight" activeCell="R26" sqref="R26"/>
      <selection pane="bottomLeft" activeCell="R26" sqref="R26"/>
      <selection pane="bottomRight" activeCell="D3" sqref="D3"/>
    </sheetView>
  </sheetViews>
  <sheetFormatPr defaultRowHeight="12.75" x14ac:dyDescent="0.2"/>
  <cols>
    <col min="9" max="9" width="13.42578125" customWidth="1"/>
  </cols>
  <sheetData>
    <row r="1" spans="1:10" ht="15.75" x14ac:dyDescent="0.2">
      <c r="A1" s="189"/>
      <c r="B1" s="190"/>
      <c r="C1" s="190"/>
      <c r="D1" s="8"/>
      <c r="E1" s="8"/>
      <c r="F1" s="8"/>
      <c r="G1" s="8"/>
      <c r="H1" s="8"/>
      <c r="I1" s="8"/>
      <c r="J1" s="9"/>
    </row>
    <row r="2" spans="1:10" ht="14.45" customHeight="1" x14ac:dyDescent="0.2">
      <c r="A2" s="191" t="s">
        <v>314</v>
      </c>
      <c r="B2" s="192"/>
      <c r="C2" s="192"/>
      <c r="D2" s="192"/>
      <c r="E2" s="192"/>
      <c r="F2" s="192"/>
      <c r="G2" s="192"/>
      <c r="H2" s="192"/>
      <c r="I2" s="192"/>
      <c r="J2" s="193"/>
    </row>
    <row r="3" spans="1:10" ht="15" x14ac:dyDescent="0.2">
      <c r="A3" s="32"/>
      <c r="B3" s="33"/>
      <c r="C3" s="33"/>
      <c r="D3" s="33"/>
      <c r="E3" s="33"/>
      <c r="F3" s="33"/>
      <c r="G3" s="33"/>
      <c r="H3" s="33"/>
      <c r="I3" s="33"/>
      <c r="J3" s="34"/>
    </row>
    <row r="4" spans="1:10" ht="33.6" customHeight="1" x14ac:dyDescent="0.2">
      <c r="A4" s="194" t="s">
        <v>299</v>
      </c>
      <c r="B4" s="195"/>
      <c r="C4" s="195"/>
      <c r="D4" s="195"/>
      <c r="E4" s="196">
        <v>45658</v>
      </c>
      <c r="F4" s="197"/>
      <c r="G4" s="40" t="s">
        <v>0</v>
      </c>
      <c r="H4" s="196" t="s">
        <v>446</v>
      </c>
      <c r="I4" s="197"/>
      <c r="J4" s="10"/>
    </row>
    <row r="5" spans="1:10" s="44" customFormat="1" ht="10.15" customHeight="1" x14ac:dyDescent="0.25">
      <c r="A5" s="198"/>
      <c r="B5" s="199"/>
      <c r="C5" s="199"/>
      <c r="D5" s="199"/>
      <c r="E5" s="199"/>
      <c r="F5" s="199"/>
      <c r="G5" s="199"/>
      <c r="H5" s="199"/>
      <c r="I5" s="199"/>
      <c r="J5" s="200"/>
    </row>
    <row r="6" spans="1:10" ht="20.45" customHeight="1" x14ac:dyDescent="0.2">
      <c r="A6" s="35"/>
      <c r="B6" s="45" t="s">
        <v>320</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202" t="s">
        <v>321</v>
      </c>
      <c r="B8" s="203"/>
      <c r="C8" s="203"/>
      <c r="D8" s="203"/>
      <c r="E8" s="203"/>
      <c r="F8" s="203"/>
      <c r="G8" s="203"/>
      <c r="H8" s="203"/>
      <c r="I8" s="203"/>
      <c r="J8" s="11"/>
    </row>
    <row r="9" spans="1:10" ht="14.25" x14ac:dyDescent="0.2">
      <c r="A9" s="12"/>
      <c r="B9" s="29"/>
      <c r="C9" s="29"/>
      <c r="D9" s="29"/>
      <c r="E9" s="201"/>
      <c r="F9" s="201"/>
      <c r="G9" s="150"/>
      <c r="H9" s="150"/>
      <c r="I9" s="38"/>
      <c r="J9" s="39"/>
    </row>
    <row r="10" spans="1:10" ht="25.9" customHeight="1" x14ac:dyDescent="0.2">
      <c r="A10" s="169" t="s">
        <v>300</v>
      </c>
      <c r="B10" s="170"/>
      <c r="C10" s="181" t="s">
        <v>447</v>
      </c>
      <c r="D10" s="182"/>
      <c r="E10" s="30"/>
      <c r="F10" s="204" t="s">
        <v>322</v>
      </c>
      <c r="G10" s="205"/>
      <c r="H10" s="164"/>
      <c r="I10" s="165"/>
      <c r="J10" s="13"/>
    </row>
    <row r="11" spans="1:10" ht="15.6" customHeight="1" x14ac:dyDescent="0.2">
      <c r="A11" s="12"/>
      <c r="B11" s="29"/>
      <c r="C11" s="29"/>
      <c r="D11" s="29"/>
      <c r="E11" s="188"/>
      <c r="F11" s="188"/>
      <c r="G11" s="188"/>
      <c r="H11" s="188"/>
      <c r="I11" s="31"/>
      <c r="J11" s="13"/>
    </row>
    <row r="12" spans="1:10" ht="21" customHeight="1" x14ac:dyDescent="0.2">
      <c r="A12" s="152" t="s">
        <v>315</v>
      </c>
      <c r="B12" s="170"/>
      <c r="C12" s="181" t="s">
        <v>448</v>
      </c>
      <c r="D12" s="182"/>
      <c r="E12" s="187"/>
      <c r="F12" s="188"/>
      <c r="G12" s="188"/>
      <c r="H12" s="188"/>
      <c r="I12" s="31"/>
      <c r="J12" s="13"/>
    </row>
    <row r="13" spans="1:10" ht="10.9" customHeight="1" x14ac:dyDescent="0.2">
      <c r="A13" s="30"/>
      <c r="B13" s="31"/>
      <c r="C13" s="29"/>
      <c r="D13" s="29"/>
      <c r="E13" s="150"/>
      <c r="F13" s="150"/>
      <c r="G13" s="150"/>
      <c r="H13" s="150"/>
      <c r="I13" s="29"/>
      <c r="J13" s="14"/>
    </row>
    <row r="14" spans="1:10" ht="22.9" customHeight="1" x14ac:dyDescent="0.2">
      <c r="A14" s="152" t="s">
        <v>301</v>
      </c>
      <c r="B14" s="180"/>
      <c r="C14" s="181" t="s">
        <v>449</v>
      </c>
      <c r="D14" s="182"/>
      <c r="E14" s="186"/>
      <c r="F14" s="171"/>
      <c r="G14" s="43" t="s">
        <v>323</v>
      </c>
      <c r="H14" s="164" t="s">
        <v>451</v>
      </c>
      <c r="I14" s="165"/>
      <c r="J14" s="41"/>
    </row>
    <row r="15" spans="1:10" ht="14.45" customHeight="1" x14ac:dyDescent="0.2">
      <c r="A15" s="30"/>
      <c r="B15" s="31"/>
      <c r="C15" s="29"/>
      <c r="D15" s="29"/>
      <c r="E15" s="150"/>
      <c r="F15" s="150"/>
      <c r="G15" s="150"/>
      <c r="H15" s="150"/>
      <c r="I15" s="29"/>
      <c r="J15" s="14"/>
    </row>
    <row r="16" spans="1:10" ht="13.15" customHeight="1" x14ac:dyDescent="0.2">
      <c r="A16" s="152" t="s">
        <v>324</v>
      </c>
      <c r="B16" s="180"/>
      <c r="C16" s="181" t="s">
        <v>450</v>
      </c>
      <c r="D16" s="182"/>
      <c r="E16" s="37"/>
      <c r="F16" s="37"/>
      <c r="G16" s="37"/>
      <c r="H16" s="37"/>
      <c r="I16" s="37"/>
      <c r="J16" s="41"/>
    </row>
    <row r="17" spans="1:10" ht="14.45" customHeight="1" x14ac:dyDescent="0.2">
      <c r="A17" s="183"/>
      <c r="B17" s="184"/>
      <c r="C17" s="184"/>
      <c r="D17" s="184"/>
      <c r="E17" s="184"/>
      <c r="F17" s="184"/>
      <c r="G17" s="184"/>
      <c r="H17" s="184"/>
      <c r="I17" s="184"/>
      <c r="J17" s="185"/>
    </row>
    <row r="18" spans="1:10" x14ac:dyDescent="0.2">
      <c r="A18" s="169" t="s">
        <v>302</v>
      </c>
      <c r="B18" s="170"/>
      <c r="C18" s="154" t="s">
        <v>452</v>
      </c>
      <c r="D18" s="155"/>
      <c r="E18" s="155"/>
      <c r="F18" s="155"/>
      <c r="G18" s="155"/>
      <c r="H18" s="155"/>
      <c r="I18" s="155"/>
      <c r="J18" s="156"/>
    </row>
    <row r="19" spans="1:10" ht="14.25" x14ac:dyDescent="0.2">
      <c r="A19" s="12"/>
      <c r="B19" s="29"/>
      <c r="C19" s="42"/>
      <c r="D19" s="29"/>
      <c r="E19" s="150"/>
      <c r="F19" s="150"/>
      <c r="G19" s="150"/>
      <c r="H19" s="150"/>
      <c r="I19" s="29"/>
      <c r="J19" s="14"/>
    </row>
    <row r="20" spans="1:10" ht="14.25" x14ac:dyDescent="0.2">
      <c r="A20" s="169" t="s">
        <v>303</v>
      </c>
      <c r="B20" s="170"/>
      <c r="C20" s="164">
        <v>52210</v>
      </c>
      <c r="D20" s="165"/>
      <c r="E20" s="150"/>
      <c r="F20" s="150"/>
      <c r="G20" s="154" t="s">
        <v>453</v>
      </c>
      <c r="H20" s="155"/>
      <c r="I20" s="155"/>
      <c r="J20" s="156"/>
    </row>
    <row r="21" spans="1:10" ht="14.25" x14ac:dyDescent="0.2">
      <c r="A21" s="12"/>
      <c r="B21" s="29"/>
      <c r="C21" s="29"/>
      <c r="D21" s="29"/>
      <c r="E21" s="150"/>
      <c r="F21" s="150"/>
      <c r="G21" s="150"/>
      <c r="H21" s="150"/>
      <c r="I21" s="29"/>
      <c r="J21" s="14"/>
    </row>
    <row r="22" spans="1:10" x14ac:dyDescent="0.2">
      <c r="A22" s="169" t="s">
        <v>304</v>
      </c>
      <c r="B22" s="170"/>
      <c r="C22" s="154" t="s">
        <v>454</v>
      </c>
      <c r="D22" s="155"/>
      <c r="E22" s="155"/>
      <c r="F22" s="155"/>
      <c r="G22" s="155"/>
      <c r="H22" s="155"/>
      <c r="I22" s="155"/>
      <c r="J22" s="156"/>
    </row>
    <row r="23" spans="1:10" ht="14.25" x14ac:dyDescent="0.2">
      <c r="A23" s="12"/>
      <c r="B23" s="29"/>
      <c r="C23" s="29"/>
      <c r="D23" s="29"/>
      <c r="E23" s="150"/>
      <c r="F23" s="150"/>
      <c r="G23" s="150"/>
      <c r="H23" s="150"/>
      <c r="I23" s="29"/>
      <c r="J23" s="14"/>
    </row>
    <row r="24" spans="1:10" ht="14.25" x14ac:dyDescent="0.2">
      <c r="A24" s="169" t="s">
        <v>305</v>
      </c>
      <c r="B24" s="170"/>
      <c r="C24" s="175" t="s">
        <v>455</v>
      </c>
      <c r="D24" s="176"/>
      <c r="E24" s="176"/>
      <c r="F24" s="176"/>
      <c r="G24" s="176"/>
      <c r="H24" s="176"/>
      <c r="I24" s="176"/>
      <c r="J24" s="177"/>
    </row>
    <row r="25" spans="1:10" ht="14.25" x14ac:dyDescent="0.2">
      <c r="A25" s="12"/>
      <c r="B25" s="29"/>
      <c r="C25" s="42"/>
      <c r="D25" s="29"/>
      <c r="E25" s="150"/>
      <c r="F25" s="150"/>
      <c r="G25" s="150"/>
      <c r="H25" s="150"/>
      <c r="I25" s="29"/>
      <c r="J25" s="14"/>
    </row>
    <row r="26" spans="1:10" ht="14.25" x14ac:dyDescent="0.2">
      <c r="A26" s="169" t="s">
        <v>306</v>
      </c>
      <c r="B26" s="170"/>
      <c r="C26" s="175" t="s">
        <v>456</v>
      </c>
      <c r="D26" s="176"/>
      <c r="E26" s="176"/>
      <c r="F26" s="176"/>
      <c r="G26" s="176"/>
      <c r="H26" s="176"/>
      <c r="I26" s="176"/>
      <c r="J26" s="177"/>
    </row>
    <row r="27" spans="1:10" ht="13.9" customHeight="1" x14ac:dyDescent="0.2">
      <c r="A27" s="12"/>
      <c r="B27" s="29"/>
      <c r="C27" s="42"/>
      <c r="D27" s="29"/>
      <c r="E27" s="150"/>
      <c r="F27" s="150"/>
      <c r="G27" s="150"/>
      <c r="H27" s="150"/>
      <c r="I27" s="29"/>
      <c r="J27" s="14"/>
    </row>
    <row r="28" spans="1:10" ht="22.9" customHeight="1" x14ac:dyDescent="0.2">
      <c r="A28" s="152" t="s">
        <v>316</v>
      </c>
      <c r="B28" s="170"/>
      <c r="C28" s="104">
        <v>7734</v>
      </c>
      <c r="D28" s="15"/>
      <c r="E28" s="174"/>
      <c r="F28" s="174"/>
      <c r="G28" s="174"/>
      <c r="H28" s="174"/>
      <c r="I28" s="178"/>
      <c r="J28" s="179"/>
    </row>
    <row r="29" spans="1:10" ht="14.25" x14ac:dyDescent="0.2">
      <c r="A29" s="12"/>
      <c r="B29" s="29"/>
      <c r="C29" s="29"/>
      <c r="D29" s="29"/>
      <c r="E29" s="150"/>
      <c r="F29" s="150"/>
      <c r="G29" s="150"/>
      <c r="H29" s="150"/>
      <c r="I29" s="29"/>
      <c r="J29" s="14"/>
    </row>
    <row r="30" spans="1:10" ht="15" x14ac:dyDescent="0.2">
      <c r="A30" s="169" t="s">
        <v>307</v>
      </c>
      <c r="B30" s="170"/>
      <c r="C30" s="55" t="s">
        <v>327</v>
      </c>
      <c r="D30" s="166" t="s">
        <v>325</v>
      </c>
      <c r="E30" s="167"/>
      <c r="F30" s="167"/>
      <c r="G30" s="167"/>
      <c r="H30" s="49" t="s">
        <v>326</v>
      </c>
      <c r="I30" s="50" t="s">
        <v>327</v>
      </c>
      <c r="J30" s="51"/>
    </row>
    <row r="31" spans="1:10" x14ac:dyDescent="0.2">
      <c r="A31" s="169"/>
      <c r="B31" s="170"/>
      <c r="C31" s="16"/>
      <c r="D31" s="40"/>
      <c r="E31" s="171"/>
      <c r="F31" s="171"/>
      <c r="G31" s="171"/>
      <c r="H31" s="171"/>
      <c r="I31" s="172"/>
      <c r="J31" s="173"/>
    </row>
    <row r="32" spans="1:10" x14ac:dyDescent="0.2">
      <c r="A32" s="169" t="s">
        <v>317</v>
      </c>
      <c r="B32" s="170"/>
      <c r="C32" s="25" t="s">
        <v>330</v>
      </c>
      <c r="D32" s="166" t="s">
        <v>328</v>
      </c>
      <c r="E32" s="167"/>
      <c r="F32" s="167"/>
      <c r="G32" s="167"/>
      <c r="H32" s="52" t="s">
        <v>329</v>
      </c>
      <c r="I32" s="53" t="s">
        <v>330</v>
      </c>
      <c r="J32" s="54"/>
    </row>
    <row r="33" spans="1:10" ht="14.25" x14ac:dyDescent="0.2">
      <c r="A33" s="12"/>
      <c r="B33" s="29"/>
      <c r="C33" s="29"/>
      <c r="D33" s="29"/>
      <c r="E33" s="150"/>
      <c r="F33" s="150"/>
      <c r="G33" s="150"/>
      <c r="H33" s="150"/>
      <c r="I33" s="29"/>
      <c r="J33" s="14"/>
    </row>
    <row r="34" spans="1:10" x14ac:dyDescent="0.2">
      <c r="A34" s="166" t="s">
        <v>318</v>
      </c>
      <c r="B34" s="167"/>
      <c r="C34" s="167"/>
      <c r="D34" s="167"/>
      <c r="E34" s="167" t="s">
        <v>308</v>
      </c>
      <c r="F34" s="167"/>
      <c r="G34" s="167"/>
      <c r="H34" s="167"/>
      <c r="I34" s="167"/>
      <c r="J34" s="17" t="s">
        <v>309</v>
      </c>
    </row>
    <row r="35" spans="1:10" s="92" customFormat="1" ht="14.25" x14ac:dyDescent="0.2">
      <c r="A35" s="90"/>
      <c r="B35" s="89"/>
      <c r="C35" s="89"/>
      <c r="D35" s="89"/>
      <c r="E35" s="162"/>
      <c r="F35" s="162"/>
      <c r="G35" s="162"/>
      <c r="H35" s="162"/>
      <c r="I35" s="89"/>
      <c r="J35" s="91"/>
    </row>
    <row r="36" spans="1:10" s="92" customFormat="1" x14ac:dyDescent="0.2">
      <c r="A36" s="157" t="s">
        <v>457</v>
      </c>
      <c r="B36" s="158"/>
      <c r="C36" s="158"/>
      <c r="D36" s="158"/>
      <c r="E36" s="157" t="s">
        <v>466</v>
      </c>
      <c r="F36" s="158"/>
      <c r="G36" s="158"/>
      <c r="H36" s="158"/>
      <c r="I36" s="159"/>
      <c r="J36" s="102" t="s">
        <v>472</v>
      </c>
    </row>
    <row r="37" spans="1:10" s="92" customFormat="1" ht="14.25" x14ac:dyDescent="0.2">
      <c r="A37" s="90"/>
      <c r="B37" s="89"/>
      <c r="C37" s="93"/>
      <c r="D37" s="168"/>
      <c r="E37" s="168"/>
      <c r="F37" s="168"/>
      <c r="G37" s="168"/>
      <c r="H37" s="168"/>
      <c r="I37" s="168"/>
      <c r="J37" s="94"/>
    </row>
    <row r="38" spans="1:10" s="92" customFormat="1" x14ac:dyDescent="0.2">
      <c r="A38" s="157" t="s">
        <v>458</v>
      </c>
      <c r="B38" s="158"/>
      <c r="C38" s="158"/>
      <c r="D38" s="159"/>
      <c r="E38" s="157" t="s">
        <v>467</v>
      </c>
      <c r="F38" s="158"/>
      <c r="G38" s="158"/>
      <c r="H38" s="158"/>
      <c r="I38" s="159"/>
      <c r="J38" s="103" t="s">
        <v>473</v>
      </c>
    </row>
    <row r="39" spans="1:10" s="92" customFormat="1" ht="14.25" x14ac:dyDescent="0.2">
      <c r="A39" s="90"/>
      <c r="B39" s="89"/>
      <c r="C39" s="93"/>
      <c r="D39" s="95"/>
      <c r="E39" s="168"/>
      <c r="F39" s="168"/>
      <c r="G39" s="168"/>
      <c r="H39" s="168"/>
      <c r="I39" s="96"/>
      <c r="J39" s="94"/>
    </row>
    <row r="40" spans="1:10" s="92" customFormat="1" x14ac:dyDescent="0.2">
      <c r="A40" s="157" t="s">
        <v>459</v>
      </c>
      <c r="B40" s="158"/>
      <c r="C40" s="158"/>
      <c r="D40" s="159"/>
      <c r="E40" s="157" t="s">
        <v>468</v>
      </c>
      <c r="F40" s="158"/>
      <c r="G40" s="158"/>
      <c r="H40" s="158"/>
      <c r="I40" s="159"/>
      <c r="J40" s="103" t="s">
        <v>474</v>
      </c>
    </row>
    <row r="41" spans="1:10" s="92" customFormat="1" ht="14.25" x14ac:dyDescent="0.2">
      <c r="A41" s="90"/>
      <c r="B41" s="89"/>
      <c r="C41" s="93"/>
      <c r="D41" s="95"/>
      <c r="E41" s="95"/>
      <c r="F41" s="95"/>
      <c r="G41" s="95"/>
      <c r="H41" s="95"/>
      <c r="I41" s="96"/>
      <c r="J41" s="94"/>
    </row>
    <row r="42" spans="1:10" s="92" customFormat="1" x14ac:dyDescent="0.2">
      <c r="A42" s="99"/>
      <c r="B42" s="100"/>
      <c r="C42" s="100"/>
      <c r="D42" s="101" t="s">
        <v>460</v>
      </c>
      <c r="E42" s="99"/>
      <c r="F42" s="100"/>
      <c r="G42" s="100"/>
      <c r="H42" s="100"/>
      <c r="I42" s="101" t="s">
        <v>469</v>
      </c>
      <c r="J42" s="103" t="s">
        <v>475</v>
      </c>
    </row>
    <row r="43" spans="1:10" s="92" customFormat="1" ht="14.25" x14ac:dyDescent="0.2">
      <c r="A43" s="90"/>
      <c r="B43" s="89"/>
      <c r="C43" s="93"/>
      <c r="D43" s="95"/>
      <c r="E43" s="95"/>
      <c r="F43" s="95"/>
      <c r="G43" s="95"/>
      <c r="H43" s="95"/>
      <c r="I43" s="96"/>
      <c r="J43" s="94"/>
    </row>
    <row r="44" spans="1:10" s="92" customFormat="1" x14ac:dyDescent="0.2">
      <c r="A44" s="99"/>
      <c r="B44" s="100"/>
      <c r="C44" s="100"/>
      <c r="D44" s="101" t="s">
        <v>461</v>
      </c>
      <c r="E44" s="99"/>
      <c r="F44" s="100"/>
      <c r="G44" s="100"/>
      <c r="H44" s="100"/>
      <c r="I44" s="101" t="s">
        <v>470</v>
      </c>
      <c r="J44" s="103" t="s">
        <v>476</v>
      </c>
    </row>
    <row r="45" spans="1:10" s="92" customFormat="1" ht="14.25" x14ac:dyDescent="0.2">
      <c r="A45" s="90"/>
      <c r="B45" s="89"/>
      <c r="C45" s="93"/>
      <c r="D45" s="95"/>
      <c r="E45" s="95"/>
      <c r="F45" s="95"/>
      <c r="G45" s="95"/>
      <c r="H45" s="95"/>
      <c r="I45" s="96"/>
      <c r="J45" s="94"/>
    </row>
    <row r="46" spans="1:10" s="92" customFormat="1" x14ac:dyDescent="0.2">
      <c r="A46" s="99"/>
      <c r="B46" s="100"/>
      <c r="C46" s="100"/>
      <c r="D46" s="101" t="s">
        <v>462</v>
      </c>
      <c r="E46" s="99"/>
      <c r="F46" s="100"/>
      <c r="G46" s="100"/>
      <c r="H46" s="100"/>
      <c r="I46" s="101" t="s">
        <v>471</v>
      </c>
      <c r="J46" s="103" t="s">
        <v>477</v>
      </c>
    </row>
    <row r="47" spans="1:10" s="92" customFormat="1" ht="14.25" x14ac:dyDescent="0.2">
      <c r="A47" s="90"/>
      <c r="B47" s="89"/>
      <c r="C47" s="93"/>
      <c r="D47" s="95"/>
      <c r="E47" s="95"/>
      <c r="F47" s="95"/>
      <c r="G47" s="95"/>
      <c r="H47" s="95"/>
      <c r="I47" s="96"/>
      <c r="J47" s="94"/>
    </row>
    <row r="48" spans="1:10" s="92" customFormat="1" x14ac:dyDescent="0.2">
      <c r="A48" s="99"/>
      <c r="B48" s="100"/>
      <c r="C48" s="100"/>
      <c r="D48" s="101" t="s">
        <v>463</v>
      </c>
      <c r="E48" s="99"/>
      <c r="F48" s="100"/>
      <c r="G48" s="100"/>
      <c r="H48" s="100"/>
      <c r="I48" s="101" t="s">
        <v>471</v>
      </c>
      <c r="J48" s="103" t="s">
        <v>478</v>
      </c>
    </row>
    <row r="49" spans="1:10" s="92" customFormat="1" ht="14.25" x14ac:dyDescent="0.2">
      <c r="A49" s="97"/>
      <c r="B49" s="93"/>
      <c r="C49" s="163"/>
      <c r="D49" s="163"/>
      <c r="E49" s="162"/>
      <c r="F49" s="162"/>
      <c r="G49" s="163"/>
      <c r="H49" s="163"/>
      <c r="I49" s="163"/>
      <c r="J49" s="94"/>
    </row>
    <row r="50" spans="1:10" s="92" customFormat="1" x14ac:dyDescent="0.2">
      <c r="A50" s="157" t="s">
        <v>464</v>
      </c>
      <c r="B50" s="158"/>
      <c r="C50" s="158"/>
      <c r="D50" s="159"/>
      <c r="E50" s="157" t="s">
        <v>471</v>
      </c>
      <c r="F50" s="158"/>
      <c r="G50" s="158"/>
      <c r="H50" s="158"/>
      <c r="I50" s="159"/>
      <c r="J50" s="103" t="s">
        <v>479</v>
      </c>
    </row>
    <row r="51" spans="1:10" s="92" customFormat="1" ht="14.25" x14ac:dyDescent="0.2">
      <c r="A51" s="97"/>
      <c r="B51" s="93"/>
      <c r="C51" s="93"/>
      <c r="D51" s="89"/>
      <c r="E51" s="162"/>
      <c r="F51" s="162"/>
      <c r="G51" s="163"/>
      <c r="H51" s="163"/>
      <c r="I51" s="89"/>
      <c r="J51" s="94"/>
    </row>
    <row r="52" spans="1:10" s="92" customFormat="1" x14ac:dyDescent="0.2">
      <c r="A52" s="157" t="s">
        <v>465</v>
      </c>
      <c r="B52" s="158"/>
      <c r="C52" s="158"/>
      <c r="D52" s="159"/>
      <c r="E52" s="157" t="s">
        <v>471</v>
      </c>
      <c r="F52" s="158"/>
      <c r="G52" s="158"/>
      <c r="H52" s="158"/>
      <c r="I52" s="159"/>
      <c r="J52" s="103" t="s">
        <v>480</v>
      </c>
    </row>
    <row r="53" spans="1:10" s="92" customFormat="1" ht="14.25" x14ac:dyDescent="0.2">
      <c r="A53" s="97"/>
      <c r="B53" s="93"/>
      <c r="C53" s="93"/>
      <c r="D53" s="89"/>
      <c r="E53" s="162"/>
      <c r="F53" s="162"/>
      <c r="G53" s="163"/>
      <c r="H53" s="163"/>
      <c r="I53" s="89"/>
      <c r="J53" s="98" t="s">
        <v>331</v>
      </c>
    </row>
    <row r="54" spans="1:10" s="92" customFormat="1" ht="14.25" x14ac:dyDescent="0.2">
      <c r="A54" s="97"/>
      <c r="B54" s="93"/>
      <c r="C54" s="93"/>
      <c r="D54" s="89"/>
      <c r="E54" s="162"/>
      <c r="F54" s="162"/>
      <c r="G54" s="163"/>
      <c r="H54" s="163"/>
      <c r="I54" s="89"/>
      <c r="J54" s="98" t="s">
        <v>332</v>
      </c>
    </row>
    <row r="55" spans="1:10" ht="14.45" customHeight="1" x14ac:dyDescent="0.2">
      <c r="A55" s="152" t="s">
        <v>310</v>
      </c>
      <c r="B55" s="153"/>
      <c r="C55" s="164" t="s">
        <v>332</v>
      </c>
      <c r="D55" s="165"/>
      <c r="E55" s="160" t="s">
        <v>333</v>
      </c>
      <c r="F55" s="161"/>
      <c r="G55" s="154"/>
      <c r="H55" s="155"/>
      <c r="I55" s="155"/>
      <c r="J55" s="156"/>
    </row>
    <row r="56" spans="1:10" ht="14.25" x14ac:dyDescent="0.2">
      <c r="A56" s="18"/>
      <c r="B56" s="42"/>
      <c r="C56" s="149"/>
      <c r="D56" s="149"/>
      <c r="E56" s="150"/>
      <c r="F56" s="150"/>
      <c r="G56" s="151" t="s">
        <v>334</v>
      </c>
      <c r="H56" s="151"/>
      <c r="I56" s="151"/>
      <c r="J56" s="19"/>
    </row>
    <row r="57" spans="1:10" ht="13.9" customHeight="1" x14ac:dyDescent="0.2">
      <c r="A57" s="152" t="s">
        <v>311</v>
      </c>
      <c r="B57" s="153"/>
      <c r="C57" s="154" t="s">
        <v>481</v>
      </c>
      <c r="D57" s="155"/>
      <c r="E57" s="155"/>
      <c r="F57" s="155"/>
      <c r="G57" s="155"/>
      <c r="H57" s="155"/>
      <c r="I57" s="155"/>
      <c r="J57" s="156"/>
    </row>
    <row r="58" spans="1:10" ht="14.25" x14ac:dyDescent="0.2">
      <c r="A58" s="12"/>
      <c r="B58" s="29"/>
      <c r="C58" s="174" t="s">
        <v>312</v>
      </c>
      <c r="D58" s="174"/>
      <c r="E58" s="174"/>
      <c r="F58" s="174"/>
      <c r="G58" s="174"/>
      <c r="H58" s="174"/>
      <c r="I58" s="174"/>
      <c r="J58" s="14"/>
    </row>
    <row r="59" spans="1:10" ht="14.25" x14ac:dyDescent="0.2">
      <c r="A59" s="152" t="s">
        <v>313</v>
      </c>
      <c r="B59" s="153"/>
      <c r="C59" s="210" t="s">
        <v>482</v>
      </c>
      <c r="D59" s="211"/>
      <c r="E59" s="212"/>
      <c r="F59" s="150"/>
      <c r="G59" s="150"/>
      <c r="H59" s="167"/>
      <c r="I59" s="167"/>
      <c r="J59" s="213"/>
    </row>
    <row r="60" spans="1:10" ht="14.25" x14ac:dyDescent="0.2">
      <c r="A60" s="12"/>
      <c r="B60" s="29"/>
      <c r="C60" s="42"/>
      <c r="D60" s="29"/>
      <c r="E60" s="150"/>
      <c r="F60" s="150"/>
      <c r="G60" s="150"/>
      <c r="H60" s="150"/>
      <c r="I60" s="29"/>
      <c r="J60" s="14"/>
    </row>
    <row r="61" spans="1:10" ht="14.45" customHeight="1" x14ac:dyDescent="0.2">
      <c r="A61" s="152" t="s">
        <v>305</v>
      </c>
      <c r="B61" s="153"/>
      <c r="C61" s="206" t="s">
        <v>455</v>
      </c>
      <c r="D61" s="207"/>
      <c r="E61" s="207"/>
      <c r="F61" s="207"/>
      <c r="G61" s="207"/>
      <c r="H61" s="207"/>
      <c r="I61" s="207"/>
      <c r="J61" s="208"/>
    </row>
    <row r="62" spans="1:10" ht="14.25" x14ac:dyDescent="0.2">
      <c r="A62" s="12"/>
      <c r="B62" s="29"/>
      <c r="C62" s="29"/>
      <c r="D62" s="29"/>
      <c r="E62" s="150"/>
      <c r="F62" s="150"/>
      <c r="G62" s="150"/>
      <c r="H62" s="150"/>
      <c r="I62" s="29"/>
      <c r="J62" s="14"/>
    </row>
    <row r="63" spans="1:10" ht="14.25" x14ac:dyDescent="0.2">
      <c r="A63" s="152" t="s">
        <v>335</v>
      </c>
      <c r="B63" s="153"/>
      <c r="C63" s="206" t="s">
        <v>483</v>
      </c>
      <c r="D63" s="207"/>
      <c r="E63" s="207"/>
      <c r="F63" s="207"/>
      <c r="G63" s="207"/>
      <c r="H63" s="207"/>
      <c r="I63" s="207"/>
      <c r="J63" s="208"/>
    </row>
    <row r="64" spans="1:10" ht="14.45" customHeight="1" x14ac:dyDescent="0.2">
      <c r="A64" s="12"/>
      <c r="B64" s="29"/>
      <c r="C64" s="151" t="s">
        <v>336</v>
      </c>
      <c r="D64" s="151"/>
      <c r="E64" s="151"/>
      <c r="F64" s="151"/>
      <c r="G64" s="29"/>
      <c r="H64" s="29"/>
      <c r="I64" s="29"/>
      <c r="J64" s="14"/>
    </row>
    <row r="65" spans="1:10" ht="14.25" x14ac:dyDescent="0.2">
      <c r="A65" s="152" t="s">
        <v>337</v>
      </c>
      <c r="B65" s="153"/>
      <c r="C65" s="206" t="s">
        <v>484</v>
      </c>
      <c r="D65" s="207"/>
      <c r="E65" s="207"/>
      <c r="F65" s="207"/>
      <c r="G65" s="207"/>
      <c r="H65" s="207"/>
      <c r="I65" s="207"/>
      <c r="J65" s="208"/>
    </row>
    <row r="66" spans="1:10" ht="14.45" customHeight="1" x14ac:dyDescent="0.2">
      <c r="A66" s="20"/>
      <c r="B66" s="21"/>
      <c r="C66" s="209" t="s">
        <v>338</v>
      </c>
      <c r="D66" s="209"/>
      <c r="E66" s="209"/>
      <c r="F66" s="209"/>
      <c r="G66" s="209"/>
      <c r="H66" s="21"/>
      <c r="I66" s="21"/>
      <c r="J66" s="22"/>
    </row>
    <row r="73" spans="1:10" ht="27" customHeight="1" x14ac:dyDescent="0.2"/>
    <row r="77" spans="1:10"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0">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1:F51"/>
    <mergeCell ref="E49:F49"/>
    <mergeCell ref="C49:D49"/>
    <mergeCell ref="G49:I49"/>
    <mergeCell ref="A50:D50"/>
    <mergeCell ref="E50:I50"/>
    <mergeCell ref="G51:H51"/>
    <mergeCell ref="E36:I36"/>
    <mergeCell ref="D37:I37"/>
    <mergeCell ref="A38:D38"/>
    <mergeCell ref="E38:I38"/>
    <mergeCell ref="E39:F39"/>
    <mergeCell ref="G39:H39"/>
    <mergeCell ref="A40:D40"/>
    <mergeCell ref="E40:I40"/>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pane ySplit="7" topLeftCell="A8" activePane="bottomLeft" state="frozen"/>
      <selection sqref="A1:C1"/>
      <selection pane="bottomLeft" activeCell="A8" sqref="A8:F8"/>
    </sheetView>
  </sheetViews>
  <sheetFormatPr defaultColWidth="8.85546875" defaultRowHeight="12.75" x14ac:dyDescent="0.2"/>
  <cols>
    <col min="8" max="9" width="15.7109375" style="24" customWidth="1"/>
    <col min="10" max="10" width="10.28515625" bestFit="1" customWidth="1"/>
  </cols>
  <sheetData>
    <row r="1" spans="1:9" x14ac:dyDescent="0.2">
      <c r="A1" s="218" t="s">
        <v>1</v>
      </c>
      <c r="B1" s="219"/>
      <c r="C1" s="219"/>
      <c r="D1" s="219"/>
      <c r="E1" s="219"/>
      <c r="F1" s="219"/>
      <c r="G1" s="219"/>
      <c r="H1" s="219"/>
      <c r="I1" s="219"/>
    </row>
    <row r="2" spans="1:9" x14ac:dyDescent="0.2">
      <c r="A2" s="220" t="s">
        <v>485</v>
      </c>
      <c r="B2" s="221"/>
      <c r="C2" s="221"/>
      <c r="D2" s="221"/>
      <c r="E2" s="221"/>
      <c r="F2" s="221"/>
      <c r="G2" s="221"/>
      <c r="H2" s="221"/>
      <c r="I2" s="221"/>
    </row>
    <row r="3" spans="1:9" x14ac:dyDescent="0.2">
      <c r="A3" s="222" t="s">
        <v>435</v>
      </c>
      <c r="B3" s="222"/>
      <c r="C3" s="222"/>
      <c r="D3" s="222"/>
      <c r="E3" s="222"/>
      <c r="F3" s="222"/>
      <c r="G3" s="222"/>
      <c r="H3" s="222"/>
      <c r="I3" s="222"/>
    </row>
    <row r="4" spans="1:9" x14ac:dyDescent="0.2">
      <c r="A4" s="223" t="s">
        <v>486</v>
      </c>
      <c r="B4" s="224"/>
      <c r="C4" s="224"/>
      <c r="D4" s="224"/>
      <c r="E4" s="224"/>
      <c r="F4" s="224"/>
      <c r="G4" s="224"/>
      <c r="H4" s="224"/>
      <c r="I4" s="225"/>
    </row>
    <row r="5" spans="1:9" ht="33.75" x14ac:dyDescent="0.2">
      <c r="A5" s="228" t="s">
        <v>2</v>
      </c>
      <c r="B5" s="229"/>
      <c r="C5" s="229"/>
      <c r="D5" s="229"/>
      <c r="E5" s="229"/>
      <c r="F5" s="229"/>
      <c r="G5" s="64" t="s">
        <v>104</v>
      </c>
      <c r="H5" s="65" t="s">
        <v>289</v>
      </c>
      <c r="I5" s="65" t="s">
        <v>294</v>
      </c>
    </row>
    <row r="6" spans="1:9" x14ac:dyDescent="0.2">
      <c r="A6" s="226">
        <v>1</v>
      </c>
      <c r="B6" s="227"/>
      <c r="C6" s="227"/>
      <c r="D6" s="227"/>
      <c r="E6" s="227"/>
      <c r="F6" s="227"/>
      <c r="G6" s="66">
        <v>2</v>
      </c>
      <c r="H6" s="65">
        <v>3</v>
      </c>
      <c r="I6" s="65">
        <v>4</v>
      </c>
    </row>
    <row r="7" spans="1:9" x14ac:dyDescent="0.2">
      <c r="A7" s="230"/>
      <c r="B7" s="230"/>
      <c r="C7" s="230"/>
      <c r="D7" s="230"/>
      <c r="E7" s="230"/>
      <c r="F7" s="230"/>
      <c r="G7" s="230"/>
      <c r="H7" s="230"/>
      <c r="I7" s="231"/>
    </row>
    <row r="8" spans="1:9" ht="12.75" customHeight="1" x14ac:dyDescent="0.2">
      <c r="A8" s="232" t="s">
        <v>4</v>
      </c>
      <c r="B8" s="232"/>
      <c r="C8" s="232"/>
      <c r="D8" s="232"/>
      <c r="E8" s="232"/>
      <c r="F8" s="232"/>
      <c r="G8" s="57">
        <v>1</v>
      </c>
      <c r="H8" s="67">
        <v>0</v>
      </c>
      <c r="I8" s="67">
        <v>0</v>
      </c>
    </row>
    <row r="9" spans="1:9" ht="12.75" customHeight="1" x14ac:dyDescent="0.2">
      <c r="A9" s="216" t="s">
        <v>5</v>
      </c>
      <c r="B9" s="216"/>
      <c r="C9" s="216"/>
      <c r="D9" s="216"/>
      <c r="E9" s="216"/>
      <c r="F9" s="216"/>
      <c r="G9" s="58">
        <v>2</v>
      </c>
      <c r="H9" s="68">
        <f>H10+H17+H27+H38+H43</f>
        <v>2334493100.1999998</v>
      </c>
      <c r="I9" s="68">
        <f>I10+I17+I27+I38+I43</f>
        <v>2557713904.9099998</v>
      </c>
    </row>
    <row r="10" spans="1:9" ht="12.75" customHeight="1" x14ac:dyDescent="0.2">
      <c r="A10" s="215" t="s">
        <v>6</v>
      </c>
      <c r="B10" s="215"/>
      <c r="C10" s="215"/>
      <c r="D10" s="215"/>
      <c r="E10" s="215"/>
      <c r="F10" s="215"/>
      <c r="G10" s="58">
        <v>3</v>
      </c>
      <c r="H10" s="68">
        <f>H11+H12+H13+H14+H15+H16</f>
        <v>111401982.78</v>
      </c>
      <c r="I10" s="68">
        <f>I11+I12+I13+I14+I15+I16</f>
        <v>109051133.70999999</v>
      </c>
    </row>
    <row r="11" spans="1:9" ht="12.75" customHeight="1" x14ac:dyDescent="0.2">
      <c r="A11" s="214" t="s">
        <v>7</v>
      </c>
      <c r="B11" s="214"/>
      <c r="C11" s="214"/>
      <c r="D11" s="214"/>
      <c r="E11" s="214"/>
      <c r="F11" s="214"/>
      <c r="G11" s="57">
        <v>4</v>
      </c>
      <c r="H11" s="67">
        <v>0</v>
      </c>
      <c r="I11" s="67">
        <v>0</v>
      </c>
    </row>
    <row r="12" spans="1:9" ht="23.45" customHeight="1" x14ac:dyDescent="0.2">
      <c r="A12" s="214" t="s">
        <v>8</v>
      </c>
      <c r="B12" s="214"/>
      <c r="C12" s="214"/>
      <c r="D12" s="214"/>
      <c r="E12" s="214"/>
      <c r="F12" s="214"/>
      <c r="G12" s="57">
        <v>5</v>
      </c>
      <c r="H12" s="67">
        <v>35927271.280000001</v>
      </c>
      <c r="I12" s="67">
        <v>32723960.559999999</v>
      </c>
    </row>
    <row r="13" spans="1:9" ht="12.75" customHeight="1" x14ac:dyDescent="0.2">
      <c r="A13" s="214" t="s">
        <v>9</v>
      </c>
      <c r="B13" s="214"/>
      <c r="C13" s="214"/>
      <c r="D13" s="214"/>
      <c r="E13" s="214"/>
      <c r="F13" s="214"/>
      <c r="G13" s="57">
        <v>6</v>
      </c>
      <c r="H13" s="67">
        <v>69002996.739999995</v>
      </c>
      <c r="I13" s="67">
        <v>67788563.609999999</v>
      </c>
    </row>
    <row r="14" spans="1:9" ht="12.75" customHeight="1" x14ac:dyDescent="0.2">
      <c r="A14" s="214" t="s">
        <v>10</v>
      </c>
      <c r="B14" s="214"/>
      <c r="C14" s="214"/>
      <c r="D14" s="214"/>
      <c r="E14" s="214"/>
      <c r="F14" s="214"/>
      <c r="G14" s="57">
        <v>7</v>
      </c>
      <c r="H14" s="67">
        <v>7531.51</v>
      </c>
      <c r="I14" s="67">
        <v>7531.51</v>
      </c>
    </row>
    <row r="15" spans="1:9" ht="12.75" customHeight="1" x14ac:dyDescent="0.2">
      <c r="A15" s="214" t="s">
        <v>11</v>
      </c>
      <c r="B15" s="214"/>
      <c r="C15" s="214"/>
      <c r="D15" s="214"/>
      <c r="E15" s="214"/>
      <c r="F15" s="214"/>
      <c r="G15" s="57">
        <v>8</v>
      </c>
      <c r="H15" s="67">
        <v>2133472.33</v>
      </c>
      <c r="I15" s="67">
        <v>3476040.31</v>
      </c>
    </row>
    <row r="16" spans="1:9" ht="12.75" customHeight="1" x14ac:dyDescent="0.2">
      <c r="A16" s="214" t="s">
        <v>12</v>
      </c>
      <c r="B16" s="214"/>
      <c r="C16" s="214"/>
      <c r="D16" s="214"/>
      <c r="E16" s="214"/>
      <c r="F16" s="214"/>
      <c r="G16" s="57">
        <v>9</v>
      </c>
      <c r="H16" s="67">
        <v>4330710.92</v>
      </c>
      <c r="I16" s="67">
        <v>5055037.72</v>
      </c>
    </row>
    <row r="17" spans="1:9" ht="12.75" customHeight="1" x14ac:dyDescent="0.2">
      <c r="A17" s="215" t="s">
        <v>13</v>
      </c>
      <c r="B17" s="215"/>
      <c r="C17" s="215"/>
      <c r="D17" s="215"/>
      <c r="E17" s="215"/>
      <c r="F17" s="215"/>
      <c r="G17" s="58">
        <v>10</v>
      </c>
      <c r="H17" s="68">
        <f>H18+H19+H20+H21+H22+H23+H24+H25+H26</f>
        <v>1178821293.4100001</v>
      </c>
      <c r="I17" s="68">
        <f>I18+I19+I20+I21+I22+I23+I24+I25+I26</f>
        <v>1259601915.8699999</v>
      </c>
    </row>
    <row r="18" spans="1:9" ht="12.75" customHeight="1" x14ac:dyDescent="0.2">
      <c r="A18" s="214" t="s">
        <v>14</v>
      </c>
      <c r="B18" s="214"/>
      <c r="C18" s="214"/>
      <c r="D18" s="214"/>
      <c r="E18" s="214"/>
      <c r="F18" s="214"/>
      <c r="G18" s="57">
        <v>11</v>
      </c>
      <c r="H18" s="67">
        <v>159690209.78999999</v>
      </c>
      <c r="I18" s="67">
        <v>165031530.21000001</v>
      </c>
    </row>
    <row r="19" spans="1:9" ht="12.75" customHeight="1" x14ac:dyDescent="0.2">
      <c r="A19" s="214" t="s">
        <v>15</v>
      </c>
      <c r="B19" s="214"/>
      <c r="C19" s="214"/>
      <c r="D19" s="214"/>
      <c r="E19" s="214"/>
      <c r="F19" s="214"/>
      <c r="G19" s="57">
        <v>12</v>
      </c>
      <c r="H19" s="67">
        <v>505166583.25999999</v>
      </c>
      <c r="I19" s="67">
        <v>530275876.75999999</v>
      </c>
    </row>
    <row r="20" spans="1:9" ht="12.75" customHeight="1" x14ac:dyDescent="0.2">
      <c r="A20" s="214" t="s">
        <v>16</v>
      </c>
      <c r="B20" s="214"/>
      <c r="C20" s="214"/>
      <c r="D20" s="214"/>
      <c r="E20" s="214"/>
      <c r="F20" s="214"/>
      <c r="G20" s="57">
        <v>13</v>
      </c>
      <c r="H20" s="67">
        <v>94752756.439999998</v>
      </c>
      <c r="I20" s="67">
        <v>206784176.55000001</v>
      </c>
    </row>
    <row r="21" spans="1:9" ht="12.75" customHeight="1" x14ac:dyDescent="0.2">
      <c r="A21" s="214" t="s">
        <v>17</v>
      </c>
      <c r="B21" s="214"/>
      <c r="C21" s="214"/>
      <c r="D21" s="214"/>
      <c r="E21" s="214"/>
      <c r="F21" s="214"/>
      <c r="G21" s="57">
        <v>14</v>
      </c>
      <c r="H21" s="67">
        <v>37939230.950000003</v>
      </c>
      <c r="I21" s="67">
        <v>42512766.560000002</v>
      </c>
    </row>
    <row r="22" spans="1:9" ht="12.75" customHeight="1" x14ac:dyDescent="0.2">
      <c r="A22" s="214" t="s">
        <v>18</v>
      </c>
      <c r="B22" s="214"/>
      <c r="C22" s="214"/>
      <c r="D22" s="214"/>
      <c r="E22" s="214"/>
      <c r="F22" s="214"/>
      <c r="G22" s="57">
        <v>15</v>
      </c>
      <c r="H22" s="67">
        <v>8764402.6999999993</v>
      </c>
      <c r="I22" s="67">
        <v>8790886.5800000001</v>
      </c>
    </row>
    <row r="23" spans="1:9" ht="12.75" customHeight="1" x14ac:dyDescent="0.2">
      <c r="A23" s="214" t="s">
        <v>19</v>
      </c>
      <c r="B23" s="214"/>
      <c r="C23" s="214"/>
      <c r="D23" s="214"/>
      <c r="E23" s="214"/>
      <c r="F23" s="214"/>
      <c r="G23" s="57">
        <v>16</v>
      </c>
      <c r="H23" s="67">
        <v>1091519.81</v>
      </c>
      <c r="I23" s="67">
        <v>183661.56</v>
      </c>
    </row>
    <row r="24" spans="1:9" ht="12.75" customHeight="1" x14ac:dyDescent="0.2">
      <c r="A24" s="214" t="s">
        <v>20</v>
      </c>
      <c r="B24" s="214"/>
      <c r="C24" s="214"/>
      <c r="D24" s="214"/>
      <c r="E24" s="214"/>
      <c r="F24" s="214"/>
      <c r="G24" s="57">
        <v>17</v>
      </c>
      <c r="H24" s="67">
        <v>203039019.77000001</v>
      </c>
      <c r="I24" s="67">
        <v>139325458.56</v>
      </c>
    </row>
    <row r="25" spans="1:9" ht="12.75" customHeight="1" x14ac:dyDescent="0.2">
      <c r="A25" s="214" t="s">
        <v>21</v>
      </c>
      <c r="B25" s="214"/>
      <c r="C25" s="214"/>
      <c r="D25" s="214"/>
      <c r="E25" s="214"/>
      <c r="F25" s="214"/>
      <c r="G25" s="57">
        <v>18</v>
      </c>
      <c r="H25" s="67">
        <v>8077511.8399999999</v>
      </c>
      <c r="I25" s="67">
        <v>8465463.2300000004</v>
      </c>
    </row>
    <row r="26" spans="1:9" ht="12.75" customHeight="1" x14ac:dyDescent="0.2">
      <c r="A26" s="214" t="s">
        <v>22</v>
      </c>
      <c r="B26" s="214"/>
      <c r="C26" s="214"/>
      <c r="D26" s="214"/>
      <c r="E26" s="214"/>
      <c r="F26" s="214"/>
      <c r="G26" s="57">
        <v>19</v>
      </c>
      <c r="H26" s="67">
        <v>160300058.84999999</v>
      </c>
      <c r="I26" s="67">
        <v>158232095.86000001</v>
      </c>
    </row>
    <row r="27" spans="1:9" ht="12.75" customHeight="1" x14ac:dyDescent="0.2">
      <c r="A27" s="215" t="s">
        <v>23</v>
      </c>
      <c r="B27" s="215"/>
      <c r="C27" s="215"/>
      <c r="D27" s="215"/>
      <c r="E27" s="215"/>
      <c r="F27" s="215"/>
      <c r="G27" s="58">
        <v>20</v>
      </c>
      <c r="H27" s="68">
        <f>SUM(H28:H37)</f>
        <v>1018219529.95</v>
      </c>
      <c r="I27" s="68">
        <f>SUM(I28:I37)</f>
        <v>1160859858.72</v>
      </c>
    </row>
    <row r="28" spans="1:9" ht="12.75" customHeight="1" x14ac:dyDescent="0.2">
      <c r="A28" s="214" t="s">
        <v>24</v>
      </c>
      <c r="B28" s="214"/>
      <c r="C28" s="214"/>
      <c r="D28" s="214"/>
      <c r="E28" s="214"/>
      <c r="F28" s="214"/>
      <c r="G28" s="57">
        <v>21</v>
      </c>
      <c r="H28" s="67">
        <v>0</v>
      </c>
      <c r="I28" s="67">
        <v>0</v>
      </c>
    </row>
    <row r="29" spans="1:9" ht="12.75" customHeight="1" x14ac:dyDescent="0.2">
      <c r="A29" s="214" t="s">
        <v>25</v>
      </c>
      <c r="B29" s="214"/>
      <c r="C29" s="214"/>
      <c r="D29" s="214"/>
      <c r="E29" s="214"/>
      <c r="F29" s="214"/>
      <c r="G29" s="57">
        <v>22</v>
      </c>
      <c r="H29" s="67">
        <v>0</v>
      </c>
      <c r="I29" s="67">
        <v>0</v>
      </c>
    </row>
    <row r="30" spans="1:9" ht="12.75" customHeight="1" x14ac:dyDescent="0.2">
      <c r="A30" s="214" t="s">
        <v>26</v>
      </c>
      <c r="B30" s="214"/>
      <c r="C30" s="214"/>
      <c r="D30" s="214"/>
      <c r="E30" s="214"/>
      <c r="F30" s="214"/>
      <c r="G30" s="57">
        <v>23</v>
      </c>
      <c r="H30" s="67">
        <v>0</v>
      </c>
      <c r="I30" s="67">
        <v>0</v>
      </c>
    </row>
    <row r="31" spans="1:9" ht="24.6" customHeight="1" x14ac:dyDescent="0.2">
      <c r="A31" s="214" t="s">
        <v>27</v>
      </c>
      <c r="B31" s="214"/>
      <c r="C31" s="214"/>
      <c r="D31" s="214"/>
      <c r="E31" s="214"/>
      <c r="F31" s="214"/>
      <c r="G31" s="57">
        <v>24</v>
      </c>
      <c r="H31" s="67">
        <v>11461210.449999999</v>
      </c>
      <c r="I31" s="67">
        <v>12041680.82</v>
      </c>
    </row>
    <row r="32" spans="1:9" ht="24" customHeight="1" x14ac:dyDescent="0.2">
      <c r="A32" s="214" t="s">
        <v>28</v>
      </c>
      <c r="B32" s="214"/>
      <c r="C32" s="214"/>
      <c r="D32" s="214"/>
      <c r="E32" s="214"/>
      <c r="F32" s="214"/>
      <c r="G32" s="57">
        <v>25</v>
      </c>
      <c r="H32" s="67">
        <v>0</v>
      </c>
      <c r="I32" s="67">
        <v>0</v>
      </c>
    </row>
    <row r="33" spans="1:9" ht="26.45" customHeight="1" x14ac:dyDescent="0.2">
      <c r="A33" s="214" t="s">
        <v>29</v>
      </c>
      <c r="B33" s="214"/>
      <c r="C33" s="214"/>
      <c r="D33" s="214"/>
      <c r="E33" s="214"/>
      <c r="F33" s="214"/>
      <c r="G33" s="57">
        <v>26</v>
      </c>
      <c r="H33" s="67">
        <v>0</v>
      </c>
      <c r="I33" s="67">
        <v>0</v>
      </c>
    </row>
    <row r="34" spans="1:9" ht="12.75" customHeight="1" x14ac:dyDescent="0.2">
      <c r="A34" s="214" t="s">
        <v>30</v>
      </c>
      <c r="B34" s="214"/>
      <c r="C34" s="214"/>
      <c r="D34" s="214"/>
      <c r="E34" s="214"/>
      <c r="F34" s="214"/>
      <c r="G34" s="57">
        <v>27</v>
      </c>
      <c r="H34" s="67">
        <v>958745008.91999996</v>
      </c>
      <c r="I34" s="67">
        <v>1112745017.29</v>
      </c>
    </row>
    <row r="35" spans="1:9" ht="12.75" customHeight="1" x14ac:dyDescent="0.2">
      <c r="A35" s="214" t="s">
        <v>31</v>
      </c>
      <c r="B35" s="214"/>
      <c r="C35" s="214"/>
      <c r="D35" s="214"/>
      <c r="E35" s="214"/>
      <c r="F35" s="214"/>
      <c r="G35" s="57">
        <v>28</v>
      </c>
      <c r="H35" s="67">
        <v>48013310.579999998</v>
      </c>
      <c r="I35" s="67">
        <v>36073160.609999999</v>
      </c>
    </row>
    <row r="36" spans="1:9" ht="12.75" customHeight="1" x14ac:dyDescent="0.2">
      <c r="A36" s="214" t="s">
        <v>32</v>
      </c>
      <c r="B36" s="214"/>
      <c r="C36" s="214"/>
      <c r="D36" s="214"/>
      <c r="E36" s="214"/>
      <c r="F36" s="214"/>
      <c r="G36" s="57">
        <v>29</v>
      </c>
      <c r="H36" s="67">
        <v>0</v>
      </c>
      <c r="I36" s="67">
        <v>0</v>
      </c>
    </row>
    <row r="37" spans="1:9" ht="12.75" customHeight="1" x14ac:dyDescent="0.2">
      <c r="A37" s="214" t="s">
        <v>33</v>
      </c>
      <c r="B37" s="214"/>
      <c r="C37" s="214"/>
      <c r="D37" s="214"/>
      <c r="E37" s="214"/>
      <c r="F37" s="214"/>
      <c r="G37" s="57">
        <v>30</v>
      </c>
      <c r="H37" s="67">
        <v>0</v>
      </c>
      <c r="I37" s="67">
        <v>0</v>
      </c>
    </row>
    <row r="38" spans="1:9" ht="12.75" customHeight="1" x14ac:dyDescent="0.2">
      <c r="A38" s="215" t="s">
        <v>34</v>
      </c>
      <c r="B38" s="215"/>
      <c r="C38" s="215"/>
      <c r="D38" s="215"/>
      <c r="E38" s="215"/>
      <c r="F38" s="215"/>
      <c r="G38" s="58">
        <v>31</v>
      </c>
      <c r="H38" s="68">
        <f>H39+H40+H41+H42</f>
        <v>103720.13</v>
      </c>
      <c r="I38" s="68">
        <f>I39+I40+I41+I42</f>
        <v>67084.3</v>
      </c>
    </row>
    <row r="39" spans="1:9" ht="12.75" customHeight="1" x14ac:dyDescent="0.2">
      <c r="A39" s="214" t="s">
        <v>35</v>
      </c>
      <c r="B39" s="214"/>
      <c r="C39" s="214"/>
      <c r="D39" s="214"/>
      <c r="E39" s="214"/>
      <c r="F39" s="214"/>
      <c r="G39" s="57">
        <v>32</v>
      </c>
      <c r="H39" s="67">
        <v>0</v>
      </c>
      <c r="I39" s="67">
        <v>0</v>
      </c>
    </row>
    <row r="40" spans="1:9" ht="12.75" customHeight="1" x14ac:dyDescent="0.2">
      <c r="A40" s="214" t="s">
        <v>36</v>
      </c>
      <c r="B40" s="214"/>
      <c r="C40" s="214"/>
      <c r="D40" s="214"/>
      <c r="E40" s="214"/>
      <c r="F40" s="214"/>
      <c r="G40" s="57">
        <v>33</v>
      </c>
      <c r="H40" s="67">
        <v>0</v>
      </c>
      <c r="I40" s="67">
        <v>0</v>
      </c>
    </row>
    <row r="41" spans="1:9" ht="12.75" customHeight="1" x14ac:dyDescent="0.2">
      <c r="A41" s="214" t="s">
        <v>37</v>
      </c>
      <c r="B41" s="214"/>
      <c r="C41" s="214"/>
      <c r="D41" s="214"/>
      <c r="E41" s="214"/>
      <c r="F41" s="214"/>
      <c r="G41" s="57">
        <v>34</v>
      </c>
      <c r="H41" s="67">
        <v>0</v>
      </c>
      <c r="I41" s="67">
        <v>0</v>
      </c>
    </row>
    <row r="42" spans="1:9" ht="12.75" customHeight="1" x14ac:dyDescent="0.2">
      <c r="A42" s="214" t="s">
        <v>38</v>
      </c>
      <c r="B42" s="214"/>
      <c r="C42" s="214"/>
      <c r="D42" s="214"/>
      <c r="E42" s="214"/>
      <c r="F42" s="214"/>
      <c r="G42" s="57">
        <v>35</v>
      </c>
      <c r="H42" s="67">
        <v>103720.13</v>
      </c>
      <c r="I42" s="67">
        <v>67084.3</v>
      </c>
    </row>
    <row r="43" spans="1:9" ht="12.75" customHeight="1" x14ac:dyDescent="0.2">
      <c r="A43" s="217" t="s">
        <v>39</v>
      </c>
      <c r="B43" s="217"/>
      <c r="C43" s="217"/>
      <c r="D43" s="217"/>
      <c r="E43" s="217"/>
      <c r="F43" s="217"/>
      <c r="G43" s="57">
        <v>36</v>
      </c>
      <c r="H43" s="67">
        <v>25946573.93</v>
      </c>
      <c r="I43" s="67">
        <v>28133912.309999999</v>
      </c>
    </row>
    <row r="44" spans="1:9" ht="12.75" customHeight="1" x14ac:dyDescent="0.2">
      <c r="A44" s="216" t="s">
        <v>40</v>
      </c>
      <c r="B44" s="216"/>
      <c r="C44" s="216"/>
      <c r="D44" s="216"/>
      <c r="E44" s="216"/>
      <c r="F44" s="216"/>
      <c r="G44" s="58">
        <v>37</v>
      </c>
      <c r="H44" s="68">
        <f>H45+H53+H60+H70</f>
        <v>755446768.35000002</v>
      </c>
      <c r="I44" s="68">
        <f>I45+I53+I60+I70</f>
        <v>738803992.01999998</v>
      </c>
    </row>
    <row r="45" spans="1:9" ht="12.75" customHeight="1" x14ac:dyDescent="0.2">
      <c r="A45" s="215" t="s">
        <v>41</v>
      </c>
      <c r="B45" s="215"/>
      <c r="C45" s="215"/>
      <c r="D45" s="215"/>
      <c r="E45" s="215"/>
      <c r="F45" s="215"/>
      <c r="G45" s="58">
        <v>38</v>
      </c>
      <c r="H45" s="68">
        <f>SUM(H46:H52)</f>
        <v>105976165.43000001</v>
      </c>
      <c r="I45" s="68">
        <f>SUM(I46:I52)</f>
        <v>94749752.829999998</v>
      </c>
    </row>
    <row r="46" spans="1:9" ht="12.75" customHeight="1" x14ac:dyDescent="0.2">
      <c r="A46" s="214" t="s">
        <v>42</v>
      </c>
      <c r="B46" s="214"/>
      <c r="C46" s="214"/>
      <c r="D46" s="214"/>
      <c r="E46" s="214"/>
      <c r="F46" s="214"/>
      <c r="G46" s="57">
        <v>39</v>
      </c>
      <c r="H46" s="67">
        <v>8820165.9399999995</v>
      </c>
      <c r="I46" s="67">
        <v>9814625.6500000004</v>
      </c>
    </row>
    <row r="47" spans="1:9" ht="12.75" customHeight="1" x14ac:dyDescent="0.2">
      <c r="A47" s="214" t="s">
        <v>43</v>
      </c>
      <c r="B47" s="214"/>
      <c r="C47" s="214"/>
      <c r="D47" s="214"/>
      <c r="E47" s="214"/>
      <c r="F47" s="214"/>
      <c r="G47" s="57">
        <v>40</v>
      </c>
      <c r="H47" s="67">
        <v>0</v>
      </c>
      <c r="I47" s="67">
        <v>0</v>
      </c>
    </row>
    <row r="48" spans="1:9" ht="12.75" customHeight="1" x14ac:dyDescent="0.2">
      <c r="A48" s="214" t="s">
        <v>44</v>
      </c>
      <c r="B48" s="214"/>
      <c r="C48" s="214"/>
      <c r="D48" s="214"/>
      <c r="E48" s="214"/>
      <c r="F48" s="214"/>
      <c r="G48" s="57">
        <v>41</v>
      </c>
      <c r="H48" s="67">
        <v>152120.60999999999</v>
      </c>
      <c r="I48" s="67">
        <v>74665.86</v>
      </c>
    </row>
    <row r="49" spans="1:9" ht="12.75" customHeight="1" x14ac:dyDescent="0.2">
      <c r="A49" s="214" t="s">
        <v>45</v>
      </c>
      <c r="B49" s="214"/>
      <c r="C49" s="214"/>
      <c r="D49" s="214"/>
      <c r="E49" s="214"/>
      <c r="F49" s="214"/>
      <c r="G49" s="57">
        <v>42</v>
      </c>
      <c r="H49" s="67">
        <v>680651.09</v>
      </c>
      <c r="I49" s="67">
        <v>620803.87</v>
      </c>
    </row>
    <row r="50" spans="1:9" ht="12.75" customHeight="1" x14ac:dyDescent="0.2">
      <c r="A50" s="214" t="s">
        <v>46</v>
      </c>
      <c r="B50" s="214"/>
      <c r="C50" s="214"/>
      <c r="D50" s="214"/>
      <c r="E50" s="214"/>
      <c r="F50" s="214"/>
      <c r="G50" s="57">
        <v>43</v>
      </c>
      <c r="H50" s="67">
        <v>6170.81</v>
      </c>
      <c r="I50" s="67">
        <v>30</v>
      </c>
    </row>
    <row r="51" spans="1:9" ht="12.75" customHeight="1" x14ac:dyDescent="0.2">
      <c r="A51" s="214" t="s">
        <v>47</v>
      </c>
      <c r="B51" s="214"/>
      <c r="C51" s="214"/>
      <c r="D51" s="214"/>
      <c r="E51" s="214"/>
      <c r="F51" s="214"/>
      <c r="G51" s="57">
        <v>44</v>
      </c>
      <c r="H51" s="67">
        <v>273866.81</v>
      </c>
      <c r="I51" s="67">
        <v>268007.51</v>
      </c>
    </row>
    <row r="52" spans="1:9" ht="12.75" customHeight="1" x14ac:dyDescent="0.2">
      <c r="A52" s="214" t="s">
        <v>48</v>
      </c>
      <c r="B52" s="214"/>
      <c r="C52" s="214"/>
      <c r="D52" s="214"/>
      <c r="E52" s="214"/>
      <c r="F52" s="214"/>
      <c r="G52" s="57">
        <v>45</v>
      </c>
      <c r="H52" s="67">
        <v>96043190.170000002</v>
      </c>
      <c r="I52" s="67">
        <v>83971619.939999998</v>
      </c>
    </row>
    <row r="53" spans="1:9" ht="12.75" customHeight="1" x14ac:dyDescent="0.2">
      <c r="A53" s="215" t="s">
        <v>49</v>
      </c>
      <c r="B53" s="215"/>
      <c r="C53" s="215"/>
      <c r="D53" s="215"/>
      <c r="E53" s="215"/>
      <c r="F53" s="215"/>
      <c r="G53" s="58">
        <v>46</v>
      </c>
      <c r="H53" s="68">
        <f>SUM(H54:H59)</f>
        <v>102771292.92</v>
      </c>
      <c r="I53" s="68">
        <f>SUM(I54:I59)</f>
        <v>92150834.239999995</v>
      </c>
    </row>
    <row r="54" spans="1:9" ht="12.75" customHeight="1" x14ac:dyDescent="0.2">
      <c r="A54" s="214" t="s">
        <v>50</v>
      </c>
      <c r="B54" s="214"/>
      <c r="C54" s="214"/>
      <c r="D54" s="214"/>
      <c r="E54" s="214"/>
      <c r="F54" s="214"/>
      <c r="G54" s="57">
        <v>47</v>
      </c>
      <c r="H54" s="67">
        <v>0</v>
      </c>
      <c r="I54" s="67">
        <v>0</v>
      </c>
    </row>
    <row r="55" spans="1:9" ht="12.75" customHeight="1" x14ac:dyDescent="0.2">
      <c r="A55" s="214" t="s">
        <v>51</v>
      </c>
      <c r="B55" s="214"/>
      <c r="C55" s="214"/>
      <c r="D55" s="214"/>
      <c r="E55" s="214"/>
      <c r="F55" s="214"/>
      <c r="G55" s="57">
        <v>48</v>
      </c>
      <c r="H55" s="67">
        <v>0</v>
      </c>
      <c r="I55" s="67">
        <v>0</v>
      </c>
    </row>
    <row r="56" spans="1:9" ht="12.75" customHeight="1" x14ac:dyDescent="0.2">
      <c r="A56" s="214" t="s">
        <v>52</v>
      </c>
      <c r="B56" s="214"/>
      <c r="C56" s="214"/>
      <c r="D56" s="214"/>
      <c r="E56" s="214"/>
      <c r="F56" s="214"/>
      <c r="G56" s="57">
        <v>49</v>
      </c>
      <c r="H56" s="67">
        <v>24730309.859999999</v>
      </c>
      <c r="I56" s="67">
        <v>29031886.489999998</v>
      </c>
    </row>
    <row r="57" spans="1:9" ht="12.75" customHeight="1" x14ac:dyDescent="0.2">
      <c r="A57" s="214" t="s">
        <v>53</v>
      </c>
      <c r="B57" s="214"/>
      <c r="C57" s="214"/>
      <c r="D57" s="214"/>
      <c r="E57" s="214"/>
      <c r="F57" s="214"/>
      <c r="G57" s="57">
        <v>50</v>
      </c>
      <c r="H57" s="67">
        <v>1297506.75</v>
      </c>
      <c r="I57" s="67">
        <v>1413098.4</v>
      </c>
    </row>
    <row r="58" spans="1:9" ht="12.75" customHeight="1" x14ac:dyDescent="0.2">
      <c r="A58" s="214" t="s">
        <v>54</v>
      </c>
      <c r="B58" s="214"/>
      <c r="C58" s="214"/>
      <c r="D58" s="214"/>
      <c r="E58" s="214"/>
      <c r="F58" s="214"/>
      <c r="G58" s="57">
        <v>51</v>
      </c>
      <c r="H58" s="67">
        <v>11447167.74</v>
      </c>
      <c r="I58" s="67">
        <v>8015987.1600000001</v>
      </c>
    </row>
    <row r="59" spans="1:9" ht="12.75" customHeight="1" x14ac:dyDescent="0.2">
      <c r="A59" s="214" t="s">
        <v>55</v>
      </c>
      <c r="B59" s="214"/>
      <c r="C59" s="214"/>
      <c r="D59" s="214"/>
      <c r="E59" s="214"/>
      <c r="F59" s="214"/>
      <c r="G59" s="57">
        <v>52</v>
      </c>
      <c r="H59" s="67">
        <v>65296308.57</v>
      </c>
      <c r="I59" s="67">
        <v>53689862.189999998</v>
      </c>
    </row>
    <row r="60" spans="1:9" ht="12.75" customHeight="1" x14ac:dyDescent="0.2">
      <c r="A60" s="215" t="s">
        <v>56</v>
      </c>
      <c r="B60" s="215"/>
      <c r="C60" s="215"/>
      <c r="D60" s="215"/>
      <c r="E60" s="215"/>
      <c r="F60" s="215"/>
      <c r="G60" s="58">
        <v>53</v>
      </c>
      <c r="H60" s="68">
        <f>SUM(H61:H69)</f>
        <v>415051996</v>
      </c>
      <c r="I60" s="68">
        <f>SUM(I61:I69)</f>
        <v>340504373.44</v>
      </c>
    </row>
    <row r="61" spans="1:9" ht="12.75" customHeight="1" x14ac:dyDescent="0.2">
      <c r="A61" s="214" t="s">
        <v>24</v>
      </c>
      <c r="B61" s="214"/>
      <c r="C61" s="214"/>
      <c r="D61" s="214"/>
      <c r="E61" s="214"/>
      <c r="F61" s="214"/>
      <c r="G61" s="57">
        <v>54</v>
      </c>
      <c r="H61" s="67">
        <v>0</v>
      </c>
      <c r="I61" s="67">
        <v>0</v>
      </c>
    </row>
    <row r="62" spans="1:9" ht="12.75" customHeight="1" x14ac:dyDescent="0.2">
      <c r="A62" s="214" t="s">
        <v>25</v>
      </c>
      <c r="B62" s="214"/>
      <c r="C62" s="214"/>
      <c r="D62" s="214"/>
      <c r="E62" s="214"/>
      <c r="F62" s="214"/>
      <c r="G62" s="57">
        <v>55</v>
      </c>
      <c r="H62" s="67">
        <v>0</v>
      </c>
      <c r="I62" s="67">
        <v>0</v>
      </c>
    </row>
    <row r="63" spans="1:9" ht="12.75" customHeight="1" x14ac:dyDescent="0.2">
      <c r="A63" s="214" t="s">
        <v>26</v>
      </c>
      <c r="B63" s="214"/>
      <c r="C63" s="214"/>
      <c r="D63" s="214"/>
      <c r="E63" s="214"/>
      <c r="F63" s="214"/>
      <c r="G63" s="57">
        <v>56</v>
      </c>
      <c r="H63" s="67">
        <v>0</v>
      </c>
      <c r="I63" s="67">
        <v>0</v>
      </c>
    </row>
    <row r="64" spans="1:9" ht="23.45" customHeight="1" x14ac:dyDescent="0.2">
      <c r="A64" s="214" t="s">
        <v>57</v>
      </c>
      <c r="B64" s="214"/>
      <c r="C64" s="214"/>
      <c r="D64" s="214"/>
      <c r="E64" s="214"/>
      <c r="F64" s="214"/>
      <c r="G64" s="57">
        <v>57</v>
      </c>
      <c r="H64" s="67">
        <v>0</v>
      </c>
      <c r="I64" s="67">
        <v>0</v>
      </c>
    </row>
    <row r="65" spans="1:9" ht="21" customHeight="1" x14ac:dyDescent="0.2">
      <c r="A65" s="214" t="s">
        <v>28</v>
      </c>
      <c r="B65" s="214"/>
      <c r="C65" s="214"/>
      <c r="D65" s="214"/>
      <c r="E65" s="214"/>
      <c r="F65" s="214"/>
      <c r="G65" s="57">
        <v>58</v>
      </c>
      <c r="H65" s="67">
        <v>0</v>
      </c>
      <c r="I65" s="67">
        <v>0</v>
      </c>
    </row>
    <row r="66" spans="1:9" ht="22.9" customHeight="1" x14ac:dyDescent="0.2">
      <c r="A66" s="214" t="s">
        <v>29</v>
      </c>
      <c r="B66" s="214"/>
      <c r="C66" s="214"/>
      <c r="D66" s="214"/>
      <c r="E66" s="214"/>
      <c r="F66" s="214"/>
      <c r="G66" s="57">
        <v>59</v>
      </c>
      <c r="H66" s="67">
        <v>0</v>
      </c>
      <c r="I66" s="67">
        <v>0</v>
      </c>
    </row>
    <row r="67" spans="1:9" ht="12.75" customHeight="1" x14ac:dyDescent="0.2">
      <c r="A67" s="214" t="s">
        <v>30</v>
      </c>
      <c r="B67" s="214"/>
      <c r="C67" s="214"/>
      <c r="D67" s="214"/>
      <c r="E67" s="214"/>
      <c r="F67" s="214"/>
      <c r="G67" s="57">
        <v>60</v>
      </c>
      <c r="H67" s="67">
        <v>240604672.66</v>
      </c>
      <c r="I67" s="67">
        <v>170150110.38</v>
      </c>
    </row>
    <row r="68" spans="1:9" ht="12.75" customHeight="1" x14ac:dyDescent="0.2">
      <c r="A68" s="214" t="s">
        <v>31</v>
      </c>
      <c r="B68" s="214"/>
      <c r="C68" s="214"/>
      <c r="D68" s="214"/>
      <c r="E68" s="214"/>
      <c r="F68" s="214"/>
      <c r="G68" s="57">
        <v>61</v>
      </c>
      <c r="H68" s="67">
        <v>174447323.34</v>
      </c>
      <c r="I68" s="67">
        <v>170354263.06</v>
      </c>
    </row>
    <row r="69" spans="1:9" ht="12.75" customHeight="1" x14ac:dyDescent="0.2">
      <c r="A69" s="214" t="s">
        <v>58</v>
      </c>
      <c r="B69" s="214"/>
      <c r="C69" s="214"/>
      <c r="D69" s="214"/>
      <c r="E69" s="214"/>
      <c r="F69" s="214"/>
      <c r="G69" s="57">
        <v>62</v>
      </c>
      <c r="H69" s="67">
        <v>0</v>
      </c>
      <c r="I69" s="67">
        <v>0</v>
      </c>
    </row>
    <row r="70" spans="1:9" ht="12.75" customHeight="1" x14ac:dyDescent="0.2">
      <c r="A70" s="217" t="s">
        <v>59</v>
      </c>
      <c r="B70" s="217"/>
      <c r="C70" s="217"/>
      <c r="D70" s="217"/>
      <c r="E70" s="217"/>
      <c r="F70" s="217"/>
      <c r="G70" s="57">
        <v>63</v>
      </c>
      <c r="H70" s="67">
        <v>131647314</v>
      </c>
      <c r="I70" s="67">
        <v>211399031.50999999</v>
      </c>
    </row>
    <row r="71" spans="1:9" ht="12.75" customHeight="1" x14ac:dyDescent="0.2">
      <c r="A71" s="232" t="s">
        <v>60</v>
      </c>
      <c r="B71" s="232"/>
      <c r="C71" s="232"/>
      <c r="D71" s="232"/>
      <c r="E71" s="232"/>
      <c r="F71" s="232"/>
      <c r="G71" s="57">
        <v>64</v>
      </c>
      <c r="H71" s="67">
        <v>85972539.659999996</v>
      </c>
      <c r="I71" s="67">
        <v>100729966.79000001</v>
      </c>
    </row>
    <row r="72" spans="1:9" ht="12.75" customHeight="1" x14ac:dyDescent="0.2">
      <c r="A72" s="216" t="s">
        <v>61</v>
      </c>
      <c r="B72" s="216"/>
      <c r="C72" s="216"/>
      <c r="D72" s="216"/>
      <c r="E72" s="216"/>
      <c r="F72" s="216"/>
      <c r="G72" s="58">
        <v>65</v>
      </c>
      <c r="H72" s="68">
        <f>H8+H9+H44+H71</f>
        <v>3175912408.21</v>
      </c>
      <c r="I72" s="68">
        <f>I8+I9+I44+I71</f>
        <v>3397247863.7199998</v>
      </c>
    </row>
    <row r="73" spans="1:9" ht="12.75" customHeight="1" x14ac:dyDescent="0.2">
      <c r="A73" s="232" t="s">
        <v>62</v>
      </c>
      <c r="B73" s="232"/>
      <c r="C73" s="232"/>
      <c r="D73" s="232"/>
      <c r="E73" s="232"/>
      <c r="F73" s="232"/>
      <c r="G73" s="57">
        <v>66</v>
      </c>
      <c r="H73" s="67">
        <v>0</v>
      </c>
      <c r="I73" s="67">
        <v>0</v>
      </c>
    </row>
    <row r="74" spans="1:9" x14ac:dyDescent="0.2">
      <c r="A74" s="234" t="s">
        <v>63</v>
      </c>
      <c r="B74" s="235"/>
      <c r="C74" s="235"/>
      <c r="D74" s="235"/>
      <c r="E74" s="235"/>
      <c r="F74" s="235"/>
      <c r="G74" s="235"/>
      <c r="H74" s="235"/>
      <c r="I74" s="235"/>
    </row>
    <row r="75" spans="1:9" ht="12.75" customHeight="1" x14ac:dyDescent="0.2">
      <c r="A75" s="216" t="s">
        <v>436</v>
      </c>
      <c r="B75" s="216"/>
      <c r="C75" s="216"/>
      <c r="D75" s="216"/>
      <c r="E75" s="216"/>
      <c r="F75" s="216"/>
      <c r="G75" s="58">
        <v>67</v>
      </c>
      <c r="H75" s="68">
        <f>H76+H77+H78+H84+H85+H92+H95+H98</f>
        <v>1629235698.5799999</v>
      </c>
      <c r="I75" s="68">
        <f>I76+I77+I78+I84+I85+I92+I95+I98</f>
        <v>1769392396.5</v>
      </c>
    </row>
    <row r="76" spans="1:9" ht="12.75" customHeight="1" x14ac:dyDescent="0.2">
      <c r="A76" s="217" t="s">
        <v>64</v>
      </c>
      <c r="B76" s="217"/>
      <c r="C76" s="217"/>
      <c r="D76" s="217"/>
      <c r="E76" s="217"/>
      <c r="F76" s="217"/>
      <c r="G76" s="57">
        <v>68</v>
      </c>
      <c r="H76" s="69">
        <v>21766540.579999998</v>
      </c>
      <c r="I76" s="69">
        <v>21766540.579999998</v>
      </c>
    </row>
    <row r="77" spans="1:9" ht="12.75" customHeight="1" x14ac:dyDescent="0.2">
      <c r="A77" s="217" t="s">
        <v>65</v>
      </c>
      <c r="B77" s="217"/>
      <c r="C77" s="217"/>
      <c r="D77" s="217"/>
      <c r="E77" s="217"/>
      <c r="F77" s="217"/>
      <c r="G77" s="57">
        <v>69</v>
      </c>
      <c r="H77" s="69">
        <v>8265694.4100000001</v>
      </c>
      <c r="I77" s="69">
        <v>8917849.9000000004</v>
      </c>
    </row>
    <row r="78" spans="1:9" ht="12.75" customHeight="1" x14ac:dyDescent="0.2">
      <c r="A78" s="215" t="s">
        <v>66</v>
      </c>
      <c r="B78" s="215"/>
      <c r="C78" s="215"/>
      <c r="D78" s="215"/>
      <c r="E78" s="215"/>
      <c r="F78" s="215"/>
      <c r="G78" s="58">
        <v>70</v>
      </c>
      <c r="H78" s="68">
        <f>SUM(H79:H83)</f>
        <v>1652223.06</v>
      </c>
      <c r="I78" s="68">
        <f>SUM(I79:I83)</f>
        <v>1652223.06</v>
      </c>
    </row>
    <row r="79" spans="1:9" ht="12.75" customHeight="1" x14ac:dyDescent="0.2">
      <c r="A79" s="214" t="s">
        <v>67</v>
      </c>
      <c r="B79" s="214"/>
      <c r="C79" s="214"/>
      <c r="D79" s="214"/>
      <c r="E79" s="214"/>
      <c r="F79" s="214"/>
      <c r="G79" s="57">
        <v>71</v>
      </c>
      <c r="H79" s="69">
        <v>1652223.06</v>
      </c>
      <c r="I79" s="69">
        <v>1652223.06</v>
      </c>
    </row>
    <row r="80" spans="1:9" ht="12.75" customHeight="1" x14ac:dyDescent="0.2">
      <c r="A80" s="214" t="s">
        <v>68</v>
      </c>
      <c r="B80" s="214"/>
      <c r="C80" s="214"/>
      <c r="D80" s="214"/>
      <c r="E80" s="214"/>
      <c r="F80" s="214"/>
      <c r="G80" s="57">
        <v>72</v>
      </c>
      <c r="H80" s="69">
        <v>33136593.989999998</v>
      </c>
      <c r="I80" s="69">
        <v>30179992.390000001</v>
      </c>
    </row>
    <row r="81" spans="1:9" ht="12.75" customHeight="1" x14ac:dyDescent="0.2">
      <c r="A81" s="214" t="s">
        <v>69</v>
      </c>
      <c r="B81" s="214"/>
      <c r="C81" s="214"/>
      <c r="D81" s="214"/>
      <c r="E81" s="214"/>
      <c r="F81" s="214"/>
      <c r="G81" s="57">
        <v>73</v>
      </c>
      <c r="H81" s="69">
        <v>-33136593.989999998</v>
      </c>
      <c r="I81" s="69">
        <v>-30179992.390000001</v>
      </c>
    </row>
    <row r="82" spans="1:9" ht="12.75" customHeight="1" x14ac:dyDescent="0.2">
      <c r="A82" s="214" t="s">
        <v>70</v>
      </c>
      <c r="B82" s="214"/>
      <c r="C82" s="214"/>
      <c r="D82" s="214"/>
      <c r="E82" s="214"/>
      <c r="F82" s="214"/>
      <c r="G82" s="57">
        <v>74</v>
      </c>
      <c r="H82" s="69">
        <v>0</v>
      </c>
      <c r="I82" s="69">
        <v>0</v>
      </c>
    </row>
    <row r="83" spans="1:9" ht="12.75" customHeight="1" x14ac:dyDescent="0.2">
      <c r="A83" s="214" t="s">
        <v>71</v>
      </c>
      <c r="B83" s="214"/>
      <c r="C83" s="214"/>
      <c r="D83" s="214"/>
      <c r="E83" s="214"/>
      <c r="F83" s="214"/>
      <c r="G83" s="57">
        <v>75</v>
      </c>
      <c r="H83" s="69">
        <v>0</v>
      </c>
      <c r="I83" s="69">
        <v>0</v>
      </c>
    </row>
    <row r="84" spans="1:9" ht="12.75" customHeight="1" x14ac:dyDescent="0.2">
      <c r="A84" s="217" t="s">
        <v>72</v>
      </c>
      <c r="B84" s="217"/>
      <c r="C84" s="217"/>
      <c r="D84" s="217"/>
      <c r="E84" s="217"/>
      <c r="F84" s="217"/>
      <c r="G84" s="57">
        <v>76</v>
      </c>
      <c r="H84" s="69">
        <v>0</v>
      </c>
      <c r="I84" s="69">
        <v>0</v>
      </c>
    </row>
    <row r="85" spans="1:9" ht="12.75" customHeight="1" x14ac:dyDescent="0.2">
      <c r="A85" s="233" t="s">
        <v>427</v>
      </c>
      <c r="B85" s="233"/>
      <c r="C85" s="233"/>
      <c r="D85" s="233"/>
      <c r="E85" s="233"/>
      <c r="F85" s="233"/>
      <c r="G85" s="58">
        <v>77</v>
      </c>
      <c r="H85" s="68">
        <f>H86+H87+H88+H89+H90+H91</f>
        <v>102336819.42</v>
      </c>
      <c r="I85" s="68">
        <f>I86+I87+I88+I89+I90+I91</f>
        <v>134337325.13</v>
      </c>
    </row>
    <row r="86" spans="1:9" ht="25.5" customHeight="1" x14ac:dyDescent="0.2">
      <c r="A86" s="214" t="s">
        <v>422</v>
      </c>
      <c r="B86" s="214"/>
      <c r="C86" s="214"/>
      <c r="D86" s="214"/>
      <c r="E86" s="214"/>
      <c r="F86" s="214"/>
      <c r="G86" s="57">
        <v>78</v>
      </c>
      <c r="H86" s="67">
        <v>83812949.829999998</v>
      </c>
      <c r="I86" s="67">
        <v>117562510.92</v>
      </c>
    </row>
    <row r="87" spans="1:9" ht="12.75" customHeight="1" x14ac:dyDescent="0.2">
      <c r="A87" s="214" t="s">
        <v>73</v>
      </c>
      <c r="B87" s="214"/>
      <c r="C87" s="214"/>
      <c r="D87" s="214"/>
      <c r="E87" s="214"/>
      <c r="F87" s="214"/>
      <c r="G87" s="57">
        <v>79</v>
      </c>
      <c r="H87" s="67">
        <v>0</v>
      </c>
      <c r="I87" s="67">
        <v>-374877.32</v>
      </c>
    </row>
    <row r="88" spans="1:9" ht="12.75" customHeight="1" x14ac:dyDescent="0.2">
      <c r="A88" s="214" t="s">
        <v>74</v>
      </c>
      <c r="B88" s="214"/>
      <c r="C88" s="214"/>
      <c r="D88" s="214"/>
      <c r="E88" s="214"/>
      <c r="F88" s="214"/>
      <c r="G88" s="57">
        <v>80</v>
      </c>
      <c r="H88" s="67">
        <v>0</v>
      </c>
      <c r="I88" s="67">
        <v>0</v>
      </c>
    </row>
    <row r="89" spans="1:9" ht="12.75" customHeight="1" x14ac:dyDescent="0.2">
      <c r="A89" s="214" t="s">
        <v>339</v>
      </c>
      <c r="B89" s="214"/>
      <c r="C89" s="214"/>
      <c r="D89" s="214"/>
      <c r="E89" s="214"/>
      <c r="F89" s="214"/>
      <c r="G89" s="57">
        <v>81</v>
      </c>
      <c r="H89" s="67">
        <v>18523869.59</v>
      </c>
      <c r="I89" s="67">
        <v>17149691.530000001</v>
      </c>
    </row>
    <row r="90" spans="1:9" ht="24" customHeight="1" x14ac:dyDescent="0.2">
      <c r="A90" s="214" t="s">
        <v>340</v>
      </c>
      <c r="B90" s="214"/>
      <c r="C90" s="214"/>
      <c r="D90" s="214"/>
      <c r="E90" s="214"/>
      <c r="F90" s="214"/>
      <c r="G90" s="57">
        <v>82</v>
      </c>
      <c r="H90" s="67">
        <v>0</v>
      </c>
      <c r="I90" s="67">
        <v>0</v>
      </c>
    </row>
    <row r="91" spans="1:9" x14ac:dyDescent="0.2">
      <c r="A91" s="214" t="s">
        <v>423</v>
      </c>
      <c r="B91" s="214"/>
      <c r="C91" s="214"/>
      <c r="D91" s="214"/>
      <c r="E91" s="214"/>
      <c r="F91" s="214"/>
      <c r="G91" s="57">
        <v>83</v>
      </c>
      <c r="H91" s="67">
        <v>0</v>
      </c>
      <c r="I91" s="67">
        <v>0</v>
      </c>
    </row>
    <row r="92" spans="1:9" ht="12.75" customHeight="1" x14ac:dyDescent="0.2">
      <c r="A92" s="215" t="s">
        <v>428</v>
      </c>
      <c r="B92" s="215"/>
      <c r="C92" s="215"/>
      <c r="D92" s="215"/>
      <c r="E92" s="215"/>
      <c r="F92" s="215"/>
      <c r="G92" s="58">
        <v>84</v>
      </c>
      <c r="H92" s="68">
        <f>H93-H94</f>
        <v>1159726903.3</v>
      </c>
      <c r="I92" s="68">
        <f>I93-I94</f>
        <v>1215349584.02</v>
      </c>
    </row>
    <row r="93" spans="1:9" ht="12.75" customHeight="1" x14ac:dyDescent="0.2">
      <c r="A93" s="214" t="s">
        <v>75</v>
      </c>
      <c r="B93" s="214"/>
      <c r="C93" s="214"/>
      <c r="D93" s="214"/>
      <c r="E93" s="214"/>
      <c r="F93" s="214"/>
      <c r="G93" s="57">
        <v>85</v>
      </c>
      <c r="H93" s="69">
        <v>1159726903.3</v>
      </c>
      <c r="I93" s="69">
        <v>1215349584.02</v>
      </c>
    </row>
    <row r="94" spans="1:9" ht="12.75" customHeight="1" x14ac:dyDescent="0.2">
      <c r="A94" s="214" t="s">
        <v>76</v>
      </c>
      <c r="B94" s="214"/>
      <c r="C94" s="214"/>
      <c r="D94" s="214"/>
      <c r="E94" s="214"/>
      <c r="F94" s="214"/>
      <c r="G94" s="57">
        <v>86</v>
      </c>
      <c r="H94" s="69">
        <v>0</v>
      </c>
      <c r="I94" s="69">
        <v>0</v>
      </c>
    </row>
    <row r="95" spans="1:9" ht="12.75" customHeight="1" x14ac:dyDescent="0.2">
      <c r="A95" s="215" t="s">
        <v>429</v>
      </c>
      <c r="B95" s="215"/>
      <c r="C95" s="215"/>
      <c r="D95" s="215"/>
      <c r="E95" s="215"/>
      <c r="F95" s="215"/>
      <c r="G95" s="58">
        <v>87</v>
      </c>
      <c r="H95" s="68">
        <f>H96-H97</f>
        <v>66584966.799999997</v>
      </c>
      <c r="I95" s="68">
        <f>I96-I97</f>
        <v>80106166.420000002</v>
      </c>
    </row>
    <row r="96" spans="1:9" ht="12.75" customHeight="1" x14ac:dyDescent="0.2">
      <c r="A96" s="214" t="s">
        <v>77</v>
      </c>
      <c r="B96" s="214"/>
      <c r="C96" s="214"/>
      <c r="D96" s="214"/>
      <c r="E96" s="214"/>
      <c r="F96" s="214"/>
      <c r="G96" s="57">
        <v>88</v>
      </c>
      <c r="H96" s="69">
        <v>66584966.799999997</v>
      </c>
      <c r="I96" s="69">
        <v>80106166.420000002</v>
      </c>
    </row>
    <row r="97" spans="1:9" ht="12.75" customHeight="1" x14ac:dyDescent="0.2">
      <c r="A97" s="214" t="s">
        <v>78</v>
      </c>
      <c r="B97" s="214"/>
      <c r="C97" s="214"/>
      <c r="D97" s="214"/>
      <c r="E97" s="214"/>
      <c r="F97" s="214"/>
      <c r="G97" s="57">
        <v>89</v>
      </c>
      <c r="H97" s="69">
        <v>0</v>
      </c>
      <c r="I97" s="69">
        <v>0</v>
      </c>
    </row>
    <row r="98" spans="1:9" ht="12.75" customHeight="1" x14ac:dyDescent="0.2">
      <c r="A98" s="217" t="s">
        <v>79</v>
      </c>
      <c r="B98" s="217"/>
      <c r="C98" s="217"/>
      <c r="D98" s="217"/>
      <c r="E98" s="217"/>
      <c r="F98" s="217"/>
      <c r="G98" s="57">
        <v>90</v>
      </c>
      <c r="H98" s="69">
        <v>268902551.00999999</v>
      </c>
      <c r="I98" s="69">
        <v>307262707.38999999</v>
      </c>
    </row>
    <row r="99" spans="1:9" ht="12.75" customHeight="1" x14ac:dyDescent="0.2">
      <c r="A99" s="216" t="s">
        <v>430</v>
      </c>
      <c r="B99" s="216"/>
      <c r="C99" s="216"/>
      <c r="D99" s="216"/>
      <c r="E99" s="216"/>
      <c r="F99" s="216"/>
      <c r="G99" s="58">
        <v>91</v>
      </c>
      <c r="H99" s="68">
        <f>SUM(H100:H105)</f>
        <v>904458784.74000001</v>
      </c>
      <c r="I99" s="68">
        <f>SUM(I100:I105)</f>
        <v>952717268.48000002</v>
      </c>
    </row>
    <row r="100" spans="1:9" ht="12.75" customHeight="1" x14ac:dyDescent="0.2">
      <c r="A100" s="214" t="s">
        <v>80</v>
      </c>
      <c r="B100" s="214"/>
      <c r="C100" s="214"/>
      <c r="D100" s="214"/>
      <c r="E100" s="214"/>
      <c r="F100" s="214"/>
      <c r="G100" s="57">
        <v>92</v>
      </c>
      <c r="H100" s="69">
        <v>2943286.91</v>
      </c>
      <c r="I100" s="69">
        <v>3365737.37</v>
      </c>
    </row>
    <row r="101" spans="1:9" ht="12.75" customHeight="1" x14ac:dyDescent="0.2">
      <c r="A101" s="214" t="s">
        <v>81</v>
      </c>
      <c r="B101" s="214"/>
      <c r="C101" s="214"/>
      <c r="D101" s="214"/>
      <c r="E101" s="214"/>
      <c r="F101" s="214"/>
      <c r="G101" s="57">
        <v>93</v>
      </c>
      <c r="H101" s="69">
        <v>0</v>
      </c>
      <c r="I101" s="69">
        <v>0</v>
      </c>
    </row>
    <row r="102" spans="1:9" ht="12.75" customHeight="1" x14ac:dyDescent="0.2">
      <c r="A102" s="214" t="s">
        <v>82</v>
      </c>
      <c r="B102" s="214"/>
      <c r="C102" s="214"/>
      <c r="D102" s="214"/>
      <c r="E102" s="214"/>
      <c r="F102" s="214"/>
      <c r="G102" s="57">
        <v>94</v>
      </c>
      <c r="H102" s="69">
        <v>10586473.08</v>
      </c>
      <c r="I102" s="69">
        <v>10939552.92</v>
      </c>
    </row>
    <row r="103" spans="1:9" ht="12.75" customHeight="1" x14ac:dyDescent="0.2">
      <c r="A103" s="214" t="s">
        <v>83</v>
      </c>
      <c r="B103" s="214"/>
      <c r="C103" s="214"/>
      <c r="D103" s="214"/>
      <c r="E103" s="214"/>
      <c r="F103" s="214"/>
      <c r="G103" s="57">
        <v>95</v>
      </c>
      <c r="H103" s="67">
        <v>0</v>
      </c>
      <c r="I103" s="67">
        <v>0</v>
      </c>
    </row>
    <row r="104" spans="1:9" ht="12.75" customHeight="1" x14ac:dyDescent="0.2">
      <c r="A104" s="214" t="s">
        <v>84</v>
      </c>
      <c r="B104" s="214"/>
      <c r="C104" s="214"/>
      <c r="D104" s="214"/>
      <c r="E104" s="214"/>
      <c r="F104" s="214"/>
      <c r="G104" s="57">
        <v>96</v>
      </c>
      <c r="H104" s="67">
        <v>0</v>
      </c>
      <c r="I104" s="67">
        <v>0</v>
      </c>
    </row>
    <row r="105" spans="1:9" ht="12.75" customHeight="1" x14ac:dyDescent="0.2">
      <c r="A105" s="214" t="s">
        <v>85</v>
      </c>
      <c r="B105" s="214"/>
      <c r="C105" s="214"/>
      <c r="D105" s="214"/>
      <c r="E105" s="214"/>
      <c r="F105" s="214"/>
      <c r="G105" s="57">
        <v>97</v>
      </c>
      <c r="H105" s="67">
        <v>890929024.75</v>
      </c>
      <c r="I105" s="67">
        <v>938411978.19000006</v>
      </c>
    </row>
    <row r="106" spans="1:9" ht="12.75" customHeight="1" x14ac:dyDescent="0.2">
      <c r="A106" s="216" t="s">
        <v>431</v>
      </c>
      <c r="B106" s="216"/>
      <c r="C106" s="216"/>
      <c r="D106" s="216"/>
      <c r="E106" s="216"/>
      <c r="F106" s="216"/>
      <c r="G106" s="58">
        <v>98</v>
      </c>
      <c r="H106" s="68">
        <f>SUM(H107:H117)</f>
        <v>458813400.38999999</v>
      </c>
      <c r="I106" s="68">
        <f>SUM(I107:I117)</f>
        <v>479152238.81999999</v>
      </c>
    </row>
    <row r="107" spans="1:9" ht="12.75" customHeight="1" x14ac:dyDescent="0.2">
      <c r="A107" s="214" t="s">
        <v>86</v>
      </c>
      <c r="B107" s="214"/>
      <c r="C107" s="214"/>
      <c r="D107" s="214"/>
      <c r="E107" s="214"/>
      <c r="F107" s="214"/>
      <c r="G107" s="57">
        <v>99</v>
      </c>
      <c r="H107" s="70">
        <v>0</v>
      </c>
      <c r="I107" s="70">
        <v>0</v>
      </c>
    </row>
    <row r="108" spans="1:9" ht="12.75" customHeight="1" x14ac:dyDescent="0.2">
      <c r="A108" s="214" t="s">
        <v>87</v>
      </c>
      <c r="B108" s="214"/>
      <c r="C108" s="214"/>
      <c r="D108" s="214"/>
      <c r="E108" s="214"/>
      <c r="F108" s="214"/>
      <c r="G108" s="57">
        <v>100</v>
      </c>
      <c r="H108" s="69">
        <v>0</v>
      </c>
      <c r="I108" s="69">
        <v>0</v>
      </c>
    </row>
    <row r="109" spans="1:9" ht="12.75" customHeight="1" x14ac:dyDescent="0.2">
      <c r="A109" s="214" t="s">
        <v>88</v>
      </c>
      <c r="B109" s="214"/>
      <c r="C109" s="214"/>
      <c r="D109" s="214"/>
      <c r="E109" s="214"/>
      <c r="F109" s="214"/>
      <c r="G109" s="57">
        <v>101</v>
      </c>
      <c r="H109" s="69">
        <v>0</v>
      </c>
      <c r="I109" s="69">
        <v>0</v>
      </c>
    </row>
    <row r="110" spans="1:9" ht="22.15" customHeight="1" x14ac:dyDescent="0.2">
      <c r="A110" s="214" t="s">
        <v>89</v>
      </c>
      <c r="B110" s="214"/>
      <c r="C110" s="214"/>
      <c r="D110" s="214"/>
      <c r="E110" s="214"/>
      <c r="F110" s="214"/>
      <c r="G110" s="57">
        <v>102</v>
      </c>
      <c r="H110" s="69">
        <v>0</v>
      </c>
      <c r="I110" s="69">
        <v>0</v>
      </c>
    </row>
    <row r="111" spans="1:9" ht="12.75" customHeight="1" x14ac:dyDescent="0.2">
      <c r="A111" s="214" t="s">
        <v>90</v>
      </c>
      <c r="B111" s="214"/>
      <c r="C111" s="214"/>
      <c r="D111" s="214"/>
      <c r="E111" s="214"/>
      <c r="F111" s="214"/>
      <c r="G111" s="57">
        <v>103</v>
      </c>
      <c r="H111" s="69">
        <v>7444028.1200000001</v>
      </c>
      <c r="I111" s="69">
        <v>7237544.3399999999</v>
      </c>
    </row>
    <row r="112" spans="1:9" ht="12.75" customHeight="1" x14ac:dyDescent="0.2">
      <c r="A112" s="214" t="s">
        <v>91</v>
      </c>
      <c r="B112" s="214"/>
      <c r="C112" s="214"/>
      <c r="D112" s="214"/>
      <c r="E112" s="214"/>
      <c r="F112" s="214"/>
      <c r="G112" s="57">
        <v>104</v>
      </c>
      <c r="H112" s="69">
        <v>347544001.75</v>
      </c>
      <c r="I112" s="69">
        <v>348157389.08999997</v>
      </c>
    </row>
    <row r="113" spans="1:9" ht="12.75" customHeight="1" x14ac:dyDescent="0.2">
      <c r="A113" s="214" t="s">
        <v>92</v>
      </c>
      <c r="B113" s="214"/>
      <c r="C113" s="214"/>
      <c r="D113" s="214"/>
      <c r="E113" s="214"/>
      <c r="F113" s="214"/>
      <c r="G113" s="57">
        <v>105</v>
      </c>
      <c r="H113" s="69">
        <v>0</v>
      </c>
      <c r="I113" s="69">
        <v>0</v>
      </c>
    </row>
    <row r="114" spans="1:9" ht="12.75" customHeight="1" x14ac:dyDescent="0.2">
      <c r="A114" s="214" t="s">
        <v>93</v>
      </c>
      <c r="B114" s="214"/>
      <c r="C114" s="214"/>
      <c r="D114" s="214"/>
      <c r="E114" s="214"/>
      <c r="F114" s="214"/>
      <c r="G114" s="57">
        <v>106</v>
      </c>
      <c r="H114" s="70">
        <v>0</v>
      </c>
      <c r="I114" s="70">
        <v>0</v>
      </c>
    </row>
    <row r="115" spans="1:9" ht="12.75" customHeight="1" x14ac:dyDescent="0.2">
      <c r="A115" s="214" t="s">
        <v>94</v>
      </c>
      <c r="B115" s="214"/>
      <c r="C115" s="214"/>
      <c r="D115" s="214"/>
      <c r="E115" s="214"/>
      <c r="F115" s="214"/>
      <c r="G115" s="57">
        <v>107</v>
      </c>
      <c r="H115" s="69">
        <v>0</v>
      </c>
      <c r="I115" s="69">
        <v>0</v>
      </c>
    </row>
    <row r="116" spans="1:9" ht="12.75" customHeight="1" x14ac:dyDescent="0.2">
      <c r="A116" s="214" t="s">
        <v>95</v>
      </c>
      <c r="B116" s="214"/>
      <c r="C116" s="214"/>
      <c r="D116" s="214"/>
      <c r="E116" s="214"/>
      <c r="F116" s="214"/>
      <c r="G116" s="57">
        <v>108</v>
      </c>
      <c r="H116" s="67">
        <v>63057732.509999998</v>
      </c>
      <c r="I116" s="67">
        <v>68320823.069999993</v>
      </c>
    </row>
    <row r="117" spans="1:9" ht="12.75" customHeight="1" x14ac:dyDescent="0.2">
      <c r="A117" s="214" t="s">
        <v>96</v>
      </c>
      <c r="B117" s="214"/>
      <c r="C117" s="214"/>
      <c r="D117" s="214"/>
      <c r="E117" s="214"/>
      <c r="F117" s="214"/>
      <c r="G117" s="57">
        <v>109</v>
      </c>
      <c r="H117" s="67">
        <v>40767638.009999998</v>
      </c>
      <c r="I117" s="67">
        <v>55436482.32</v>
      </c>
    </row>
    <row r="118" spans="1:9" ht="12.75" customHeight="1" x14ac:dyDescent="0.2">
      <c r="A118" s="216" t="s">
        <v>432</v>
      </c>
      <c r="B118" s="216"/>
      <c r="C118" s="216"/>
      <c r="D118" s="216"/>
      <c r="E118" s="216"/>
      <c r="F118" s="216"/>
      <c r="G118" s="58">
        <v>110</v>
      </c>
      <c r="H118" s="68">
        <f>SUM(H119:H132)</f>
        <v>158592952.65000001</v>
      </c>
      <c r="I118" s="68">
        <f>SUM(I119:I132)</f>
        <v>166206860.81999999</v>
      </c>
    </row>
    <row r="119" spans="1:9" ht="12.75" customHeight="1" x14ac:dyDescent="0.2">
      <c r="A119" s="214" t="s">
        <v>86</v>
      </c>
      <c r="B119" s="214"/>
      <c r="C119" s="214"/>
      <c r="D119" s="214"/>
      <c r="E119" s="214"/>
      <c r="F119" s="214"/>
      <c r="G119" s="57">
        <v>111</v>
      </c>
      <c r="H119" s="69">
        <v>0</v>
      </c>
      <c r="I119" s="69">
        <v>0</v>
      </c>
    </row>
    <row r="120" spans="1:9" ht="12.75" customHeight="1" x14ac:dyDescent="0.2">
      <c r="A120" s="214" t="s">
        <v>87</v>
      </c>
      <c r="B120" s="214"/>
      <c r="C120" s="214"/>
      <c r="D120" s="214"/>
      <c r="E120" s="214"/>
      <c r="F120" s="214"/>
      <c r="G120" s="57">
        <v>112</v>
      </c>
      <c r="H120" s="69">
        <v>0</v>
      </c>
      <c r="I120" s="69">
        <v>0</v>
      </c>
    </row>
    <row r="121" spans="1:9" ht="12.75" customHeight="1" x14ac:dyDescent="0.2">
      <c r="A121" s="214" t="s">
        <v>88</v>
      </c>
      <c r="B121" s="214"/>
      <c r="C121" s="214"/>
      <c r="D121" s="214"/>
      <c r="E121" s="214"/>
      <c r="F121" s="214"/>
      <c r="G121" s="57">
        <v>113</v>
      </c>
      <c r="H121" s="69">
        <v>0</v>
      </c>
      <c r="I121" s="69">
        <v>0</v>
      </c>
    </row>
    <row r="122" spans="1:9" ht="25.9" customHeight="1" x14ac:dyDescent="0.2">
      <c r="A122" s="214" t="s">
        <v>89</v>
      </c>
      <c r="B122" s="214"/>
      <c r="C122" s="214"/>
      <c r="D122" s="214"/>
      <c r="E122" s="214"/>
      <c r="F122" s="214"/>
      <c r="G122" s="57">
        <v>114</v>
      </c>
      <c r="H122" s="69">
        <v>0</v>
      </c>
      <c r="I122" s="69">
        <v>0</v>
      </c>
    </row>
    <row r="123" spans="1:9" ht="12.75" customHeight="1" x14ac:dyDescent="0.2">
      <c r="A123" s="214" t="s">
        <v>90</v>
      </c>
      <c r="B123" s="214"/>
      <c r="C123" s="214"/>
      <c r="D123" s="214"/>
      <c r="E123" s="214"/>
      <c r="F123" s="214"/>
      <c r="G123" s="57">
        <v>115</v>
      </c>
      <c r="H123" s="69">
        <v>0</v>
      </c>
      <c r="I123" s="69">
        <v>0</v>
      </c>
    </row>
    <row r="124" spans="1:9" ht="12.75" customHeight="1" x14ac:dyDescent="0.2">
      <c r="A124" s="214" t="s">
        <v>91</v>
      </c>
      <c r="B124" s="214"/>
      <c r="C124" s="214"/>
      <c r="D124" s="214"/>
      <c r="E124" s="214"/>
      <c r="F124" s="214"/>
      <c r="G124" s="57">
        <v>116</v>
      </c>
      <c r="H124" s="69">
        <v>34909432.909999996</v>
      </c>
      <c r="I124" s="69">
        <v>26693628.109999999</v>
      </c>
    </row>
    <row r="125" spans="1:9" ht="12.75" customHeight="1" x14ac:dyDescent="0.2">
      <c r="A125" s="214" t="s">
        <v>92</v>
      </c>
      <c r="B125" s="214"/>
      <c r="C125" s="214"/>
      <c r="D125" s="214"/>
      <c r="E125" s="214"/>
      <c r="F125" s="214"/>
      <c r="G125" s="57">
        <v>117</v>
      </c>
      <c r="H125" s="69">
        <v>5909549.0999999996</v>
      </c>
      <c r="I125" s="69">
        <v>6470534.8099999996</v>
      </c>
    </row>
    <row r="126" spans="1:9" ht="12.75" customHeight="1" x14ac:dyDescent="0.2">
      <c r="A126" s="214" t="s">
        <v>93</v>
      </c>
      <c r="B126" s="214"/>
      <c r="C126" s="214"/>
      <c r="D126" s="214"/>
      <c r="E126" s="214"/>
      <c r="F126" s="214"/>
      <c r="G126" s="57">
        <v>118</v>
      </c>
      <c r="H126" s="69">
        <v>47654566.740000002</v>
      </c>
      <c r="I126" s="69">
        <v>49985991.57</v>
      </c>
    </row>
    <row r="127" spans="1:9" x14ac:dyDescent="0.2">
      <c r="A127" s="214" t="s">
        <v>94</v>
      </c>
      <c r="B127" s="214"/>
      <c r="C127" s="214"/>
      <c r="D127" s="214"/>
      <c r="E127" s="214"/>
      <c r="F127" s="214"/>
      <c r="G127" s="57">
        <v>119</v>
      </c>
      <c r="H127" s="69">
        <v>0</v>
      </c>
      <c r="I127" s="69">
        <v>0</v>
      </c>
    </row>
    <row r="128" spans="1:9" x14ac:dyDescent="0.2">
      <c r="A128" s="214" t="s">
        <v>97</v>
      </c>
      <c r="B128" s="214"/>
      <c r="C128" s="214"/>
      <c r="D128" s="214"/>
      <c r="E128" s="214"/>
      <c r="F128" s="214"/>
      <c r="G128" s="57">
        <v>120</v>
      </c>
      <c r="H128" s="69">
        <v>15896679.279999999</v>
      </c>
      <c r="I128" s="69">
        <v>18772583.41</v>
      </c>
    </row>
    <row r="129" spans="1:9" x14ac:dyDescent="0.2">
      <c r="A129" s="214" t="s">
        <v>98</v>
      </c>
      <c r="B129" s="214"/>
      <c r="C129" s="214"/>
      <c r="D129" s="214"/>
      <c r="E129" s="214"/>
      <c r="F129" s="214"/>
      <c r="G129" s="57">
        <v>121</v>
      </c>
      <c r="H129" s="69">
        <v>22382730.989999998</v>
      </c>
      <c r="I129" s="69">
        <v>31173792.140000001</v>
      </c>
    </row>
    <row r="130" spans="1:9" x14ac:dyDescent="0.2">
      <c r="A130" s="214" t="s">
        <v>99</v>
      </c>
      <c r="B130" s="214"/>
      <c r="C130" s="214"/>
      <c r="D130" s="214"/>
      <c r="E130" s="214"/>
      <c r="F130" s="214"/>
      <c r="G130" s="57">
        <v>122</v>
      </c>
      <c r="H130" s="69">
        <v>2702411.95</v>
      </c>
      <c r="I130" s="69">
        <v>2913441.57</v>
      </c>
    </row>
    <row r="131" spans="1:9" x14ac:dyDescent="0.2">
      <c r="A131" s="214" t="s">
        <v>100</v>
      </c>
      <c r="B131" s="214"/>
      <c r="C131" s="214"/>
      <c r="D131" s="214"/>
      <c r="E131" s="214"/>
      <c r="F131" s="214"/>
      <c r="G131" s="57">
        <v>123</v>
      </c>
      <c r="H131" s="67">
        <v>0</v>
      </c>
      <c r="I131" s="67">
        <v>0</v>
      </c>
    </row>
    <row r="132" spans="1:9" x14ac:dyDescent="0.2">
      <c r="A132" s="214" t="s">
        <v>101</v>
      </c>
      <c r="B132" s="214"/>
      <c r="C132" s="214"/>
      <c r="D132" s="214"/>
      <c r="E132" s="214"/>
      <c r="F132" s="214"/>
      <c r="G132" s="57">
        <v>124</v>
      </c>
      <c r="H132" s="67">
        <v>29137581.68</v>
      </c>
      <c r="I132" s="67">
        <v>30196889.210000001</v>
      </c>
    </row>
    <row r="133" spans="1:9" ht="22.15" customHeight="1" x14ac:dyDescent="0.2">
      <c r="A133" s="232" t="s">
        <v>102</v>
      </c>
      <c r="B133" s="232"/>
      <c r="C133" s="232"/>
      <c r="D133" s="232"/>
      <c r="E133" s="232"/>
      <c r="F133" s="232"/>
      <c r="G133" s="57">
        <v>125</v>
      </c>
      <c r="H133" s="67">
        <v>24811571.850000001</v>
      </c>
      <c r="I133" s="67">
        <v>29779099.100000001</v>
      </c>
    </row>
    <row r="134" spans="1:9" x14ac:dyDescent="0.2">
      <c r="A134" s="216" t="s">
        <v>433</v>
      </c>
      <c r="B134" s="216"/>
      <c r="C134" s="216"/>
      <c r="D134" s="216"/>
      <c r="E134" s="216"/>
      <c r="F134" s="216"/>
      <c r="G134" s="58">
        <v>126</v>
      </c>
      <c r="H134" s="68">
        <f>H75+H99+H106+H118+H133</f>
        <v>3175912408.21</v>
      </c>
      <c r="I134" s="68">
        <f>I75+I99+I106+I118+I133</f>
        <v>3397247863.7199998</v>
      </c>
    </row>
    <row r="135" spans="1:9" x14ac:dyDescent="0.2">
      <c r="A135" s="232" t="s">
        <v>103</v>
      </c>
      <c r="B135" s="232"/>
      <c r="C135" s="232"/>
      <c r="D135" s="232"/>
      <c r="E135" s="232"/>
      <c r="F135" s="232"/>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pane ySplit="6" topLeftCell="A7" activePane="bottomLeft" state="frozen"/>
      <selection sqref="A1:C1"/>
      <selection pane="bottomLeft" activeCell="A7" sqref="A7:F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1" t="s">
        <v>105</v>
      </c>
      <c r="B1" s="219"/>
      <c r="C1" s="219"/>
      <c r="D1" s="219"/>
      <c r="E1" s="219"/>
      <c r="F1" s="219"/>
      <c r="G1" s="219"/>
      <c r="H1" s="219"/>
      <c r="I1" s="219"/>
    </row>
    <row r="2" spans="1:9" x14ac:dyDescent="0.2">
      <c r="A2" s="240" t="s">
        <v>488</v>
      </c>
      <c r="B2" s="221"/>
      <c r="C2" s="221"/>
      <c r="D2" s="221"/>
      <c r="E2" s="221"/>
      <c r="F2" s="221"/>
      <c r="G2" s="221"/>
      <c r="H2" s="221"/>
      <c r="I2" s="221"/>
    </row>
    <row r="3" spans="1:9" x14ac:dyDescent="0.2">
      <c r="A3" s="249" t="s">
        <v>435</v>
      </c>
      <c r="B3" s="250"/>
      <c r="C3" s="250"/>
      <c r="D3" s="250"/>
      <c r="E3" s="250"/>
      <c r="F3" s="250"/>
      <c r="G3" s="250"/>
      <c r="H3" s="250"/>
      <c r="I3" s="250"/>
    </row>
    <row r="4" spans="1:9" x14ac:dyDescent="0.2">
      <c r="A4" s="239" t="s">
        <v>486</v>
      </c>
      <c r="B4" s="224"/>
      <c r="C4" s="224"/>
      <c r="D4" s="224"/>
      <c r="E4" s="224"/>
      <c r="F4" s="224"/>
      <c r="G4" s="224"/>
      <c r="H4" s="224"/>
      <c r="I4" s="225"/>
    </row>
    <row r="5" spans="1:9" ht="23.25" x14ac:dyDescent="0.2">
      <c r="A5" s="237" t="s">
        <v>2</v>
      </c>
      <c r="B5" s="229"/>
      <c r="C5" s="229"/>
      <c r="D5" s="229"/>
      <c r="E5" s="229"/>
      <c r="F5" s="229"/>
      <c r="G5" s="59" t="s">
        <v>106</v>
      </c>
      <c r="H5" s="60" t="s">
        <v>290</v>
      </c>
      <c r="I5" s="60" t="s">
        <v>275</v>
      </c>
    </row>
    <row r="6" spans="1:9" x14ac:dyDescent="0.2">
      <c r="A6" s="238">
        <v>1</v>
      </c>
      <c r="B6" s="227"/>
      <c r="C6" s="227"/>
      <c r="D6" s="227"/>
      <c r="E6" s="227"/>
      <c r="F6" s="227"/>
      <c r="G6" s="61">
        <v>2</v>
      </c>
      <c r="H6" s="60">
        <v>3</v>
      </c>
      <c r="I6" s="60">
        <v>4</v>
      </c>
    </row>
    <row r="7" spans="1:9" x14ac:dyDescent="0.2">
      <c r="A7" s="216" t="s">
        <v>347</v>
      </c>
      <c r="B7" s="216"/>
      <c r="C7" s="216"/>
      <c r="D7" s="216"/>
      <c r="E7" s="216"/>
      <c r="F7" s="216"/>
      <c r="G7" s="58">
        <v>1</v>
      </c>
      <c r="H7" s="68">
        <f>SUM(H8:H12)</f>
        <v>1083088883.5599999</v>
      </c>
      <c r="I7" s="68">
        <f>SUM(I8:I12)</f>
        <v>1203396900.26</v>
      </c>
    </row>
    <row r="8" spans="1:9" x14ac:dyDescent="0.2">
      <c r="A8" s="214" t="s">
        <v>118</v>
      </c>
      <c r="B8" s="214"/>
      <c r="C8" s="214"/>
      <c r="D8" s="214"/>
      <c r="E8" s="214"/>
      <c r="F8" s="214"/>
      <c r="G8" s="57">
        <v>2</v>
      </c>
      <c r="H8" s="67">
        <v>0</v>
      </c>
      <c r="I8" s="67">
        <v>0</v>
      </c>
    </row>
    <row r="9" spans="1:9" x14ac:dyDescent="0.2">
      <c r="A9" s="214" t="s">
        <v>434</v>
      </c>
      <c r="B9" s="214"/>
      <c r="C9" s="214"/>
      <c r="D9" s="214"/>
      <c r="E9" s="214"/>
      <c r="F9" s="214"/>
      <c r="G9" s="57">
        <v>3</v>
      </c>
      <c r="H9" s="67">
        <v>1014500371.4299999</v>
      </c>
      <c r="I9" s="67">
        <v>1138162905.98</v>
      </c>
    </row>
    <row r="10" spans="1:9" x14ac:dyDescent="0.2">
      <c r="A10" s="214" t="s">
        <v>119</v>
      </c>
      <c r="B10" s="214"/>
      <c r="C10" s="214"/>
      <c r="D10" s="214"/>
      <c r="E10" s="214"/>
      <c r="F10" s="214"/>
      <c r="G10" s="57">
        <v>4</v>
      </c>
      <c r="H10" s="67">
        <v>0</v>
      </c>
      <c r="I10" s="67">
        <v>0</v>
      </c>
    </row>
    <row r="11" spans="1:9" x14ac:dyDescent="0.2">
      <c r="A11" s="214" t="s">
        <v>120</v>
      </c>
      <c r="B11" s="214"/>
      <c r="C11" s="214"/>
      <c r="D11" s="214"/>
      <c r="E11" s="214"/>
      <c r="F11" s="214"/>
      <c r="G11" s="57">
        <v>5</v>
      </c>
      <c r="H11" s="67">
        <v>0</v>
      </c>
      <c r="I11" s="67">
        <v>0</v>
      </c>
    </row>
    <row r="12" spans="1:9" x14ac:dyDescent="0.2">
      <c r="A12" s="214" t="s">
        <v>121</v>
      </c>
      <c r="B12" s="214"/>
      <c r="C12" s="214"/>
      <c r="D12" s="214"/>
      <c r="E12" s="214"/>
      <c r="F12" s="214"/>
      <c r="G12" s="57">
        <v>6</v>
      </c>
      <c r="H12" s="67">
        <v>68588512.129999995</v>
      </c>
      <c r="I12" s="67">
        <v>65233994.280000001</v>
      </c>
    </row>
    <row r="13" spans="1:9" ht="16.5" customHeight="1" x14ac:dyDescent="0.2">
      <c r="A13" s="216" t="s">
        <v>348</v>
      </c>
      <c r="B13" s="216"/>
      <c r="C13" s="216"/>
      <c r="D13" s="216"/>
      <c r="E13" s="216"/>
      <c r="F13" s="216"/>
      <c r="G13" s="58">
        <v>7</v>
      </c>
      <c r="H13" s="68">
        <f>H14+H15+H19+H23+H24+H25+H28+H35</f>
        <v>970169128.50999999</v>
      </c>
      <c r="I13" s="68">
        <f>I14+I15+I19+I23+I24+I25+I28+I35</f>
        <v>1066047628.29</v>
      </c>
    </row>
    <row r="14" spans="1:9" x14ac:dyDescent="0.2">
      <c r="A14" s="214" t="s">
        <v>107</v>
      </c>
      <c r="B14" s="214"/>
      <c r="C14" s="214"/>
      <c r="D14" s="214"/>
      <c r="E14" s="214"/>
      <c r="F14" s="214"/>
      <c r="G14" s="57">
        <v>8</v>
      </c>
      <c r="H14" s="67">
        <v>-6006120.9500000002</v>
      </c>
      <c r="I14" s="67">
        <v>7674821.04</v>
      </c>
    </row>
    <row r="15" spans="1:9" x14ac:dyDescent="0.2">
      <c r="A15" s="248" t="s">
        <v>416</v>
      </c>
      <c r="B15" s="248"/>
      <c r="C15" s="248"/>
      <c r="D15" s="248"/>
      <c r="E15" s="248"/>
      <c r="F15" s="248"/>
      <c r="G15" s="58">
        <v>9</v>
      </c>
      <c r="H15" s="68">
        <f>SUM(H16:H18)</f>
        <v>588205250.84000003</v>
      </c>
      <c r="I15" s="68">
        <f>SUM(I16:I18)</f>
        <v>628614774.96000004</v>
      </c>
    </row>
    <row r="16" spans="1:9" x14ac:dyDescent="0.2">
      <c r="A16" s="242" t="s">
        <v>122</v>
      </c>
      <c r="B16" s="242"/>
      <c r="C16" s="242"/>
      <c r="D16" s="242"/>
      <c r="E16" s="242"/>
      <c r="F16" s="242"/>
      <c r="G16" s="57">
        <v>10</v>
      </c>
      <c r="H16" s="67">
        <v>133185684.31999999</v>
      </c>
      <c r="I16" s="67">
        <v>123062116.12</v>
      </c>
    </row>
    <row r="17" spans="1:9" x14ac:dyDescent="0.2">
      <c r="A17" s="242" t="s">
        <v>123</v>
      </c>
      <c r="B17" s="242"/>
      <c r="C17" s="242"/>
      <c r="D17" s="242"/>
      <c r="E17" s="242"/>
      <c r="F17" s="242"/>
      <c r="G17" s="57">
        <v>11</v>
      </c>
      <c r="H17" s="67">
        <v>2987604.74</v>
      </c>
      <c r="I17" s="67">
        <v>2573200.77</v>
      </c>
    </row>
    <row r="18" spans="1:9" x14ac:dyDescent="0.2">
      <c r="A18" s="242" t="s">
        <v>124</v>
      </c>
      <c r="B18" s="242"/>
      <c r="C18" s="242"/>
      <c r="D18" s="242"/>
      <c r="E18" s="242"/>
      <c r="F18" s="242"/>
      <c r="G18" s="57">
        <v>12</v>
      </c>
      <c r="H18" s="67">
        <v>452031961.77999997</v>
      </c>
      <c r="I18" s="67">
        <v>502979458.06999999</v>
      </c>
    </row>
    <row r="19" spans="1:9" x14ac:dyDescent="0.2">
      <c r="A19" s="248" t="s">
        <v>417</v>
      </c>
      <c r="B19" s="248"/>
      <c r="C19" s="248"/>
      <c r="D19" s="248"/>
      <c r="E19" s="248"/>
      <c r="F19" s="248"/>
      <c r="G19" s="58">
        <v>13</v>
      </c>
      <c r="H19" s="68">
        <f>SUM(H20:H22)</f>
        <v>230714692.12</v>
      </c>
      <c r="I19" s="68">
        <f>SUM(I20:I22)</f>
        <v>256657723.72</v>
      </c>
    </row>
    <row r="20" spans="1:9" x14ac:dyDescent="0.2">
      <c r="A20" s="242" t="s">
        <v>108</v>
      </c>
      <c r="B20" s="242"/>
      <c r="C20" s="242"/>
      <c r="D20" s="242"/>
      <c r="E20" s="242"/>
      <c r="F20" s="242"/>
      <c r="G20" s="57">
        <v>14</v>
      </c>
      <c r="H20" s="67">
        <v>154103083.33000001</v>
      </c>
      <c r="I20" s="67">
        <v>170118572</v>
      </c>
    </row>
    <row r="21" spans="1:9" x14ac:dyDescent="0.2">
      <c r="A21" s="242" t="s">
        <v>109</v>
      </c>
      <c r="B21" s="242"/>
      <c r="C21" s="242"/>
      <c r="D21" s="242"/>
      <c r="E21" s="242"/>
      <c r="F21" s="242"/>
      <c r="G21" s="57">
        <v>15</v>
      </c>
      <c r="H21" s="67">
        <v>50998847.850000001</v>
      </c>
      <c r="I21" s="67">
        <v>57452746.729999997</v>
      </c>
    </row>
    <row r="22" spans="1:9" x14ac:dyDescent="0.2">
      <c r="A22" s="242" t="s">
        <v>110</v>
      </c>
      <c r="B22" s="242"/>
      <c r="C22" s="242"/>
      <c r="D22" s="242"/>
      <c r="E22" s="242"/>
      <c r="F22" s="242"/>
      <c r="G22" s="57">
        <v>16</v>
      </c>
      <c r="H22" s="67">
        <v>25612760.940000001</v>
      </c>
      <c r="I22" s="67">
        <v>29086404.989999998</v>
      </c>
    </row>
    <row r="23" spans="1:9" x14ac:dyDescent="0.2">
      <c r="A23" s="214" t="s">
        <v>111</v>
      </c>
      <c r="B23" s="214"/>
      <c r="C23" s="214"/>
      <c r="D23" s="214"/>
      <c r="E23" s="214"/>
      <c r="F23" s="214"/>
      <c r="G23" s="57">
        <v>17</v>
      </c>
      <c r="H23" s="67">
        <v>81184093.799999997</v>
      </c>
      <c r="I23" s="67">
        <v>87942530.170000002</v>
      </c>
    </row>
    <row r="24" spans="1:9" x14ac:dyDescent="0.2">
      <c r="A24" s="214" t="s">
        <v>112</v>
      </c>
      <c r="B24" s="214"/>
      <c r="C24" s="214"/>
      <c r="D24" s="214"/>
      <c r="E24" s="214"/>
      <c r="F24" s="214"/>
      <c r="G24" s="57">
        <v>18</v>
      </c>
      <c r="H24" s="67">
        <v>43120194.100000001</v>
      </c>
      <c r="I24" s="67">
        <v>47448815.780000001</v>
      </c>
    </row>
    <row r="25" spans="1:9" x14ac:dyDescent="0.2">
      <c r="A25" s="248" t="s">
        <v>418</v>
      </c>
      <c r="B25" s="248"/>
      <c r="C25" s="248"/>
      <c r="D25" s="248"/>
      <c r="E25" s="248"/>
      <c r="F25" s="248"/>
      <c r="G25" s="58">
        <v>19</v>
      </c>
      <c r="H25" s="68">
        <f>H26+H27</f>
        <v>1855885.51</v>
      </c>
      <c r="I25" s="68">
        <f>I26+I27</f>
        <v>1990976.58</v>
      </c>
    </row>
    <row r="26" spans="1:9" x14ac:dyDescent="0.2">
      <c r="A26" s="242" t="s">
        <v>125</v>
      </c>
      <c r="B26" s="242"/>
      <c r="C26" s="242"/>
      <c r="D26" s="242"/>
      <c r="E26" s="242"/>
      <c r="F26" s="242"/>
      <c r="G26" s="57">
        <v>20</v>
      </c>
      <c r="H26" s="67">
        <v>1855885.51</v>
      </c>
      <c r="I26" s="67">
        <v>1990976.58</v>
      </c>
    </row>
    <row r="27" spans="1:9" x14ac:dyDescent="0.2">
      <c r="A27" s="242" t="s">
        <v>126</v>
      </c>
      <c r="B27" s="242"/>
      <c r="C27" s="242"/>
      <c r="D27" s="242"/>
      <c r="E27" s="242"/>
      <c r="F27" s="242"/>
      <c r="G27" s="57">
        <v>21</v>
      </c>
      <c r="H27" s="67">
        <v>0</v>
      </c>
      <c r="I27" s="67">
        <v>0</v>
      </c>
    </row>
    <row r="28" spans="1:9" x14ac:dyDescent="0.2">
      <c r="A28" s="248" t="s">
        <v>419</v>
      </c>
      <c r="B28" s="248"/>
      <c r="C28" s="248"/>
      <c r="D28" s="248"/>
      <c r="E28" s="248"/>
      <c r="F28" s="248"/>
      <c r="G28" s="58">
        <v>22</v>
      </c>
      <c r="H28" s="68">
        <f>SUM(H29:H34)</f>
        <v>1160873.67</v>
      </c>
      <c r="I28" s="68">
        <f>SUM(I29:I34)</f>
        <v>1261696.74</v>
      </c>
    </row>
    <row r="29" spans="1:9" x14ac:dyDescent="0.2">
      <c r="A29" s="242" t="s">
        <v>127</v>
      </c>
      <c r="B29" s="242"/>
      <c r="C29" s="242"/>
      <c r="D29" s="242"/>
      <c r="E29" s="242"/>
      <c r="F29" s="242"/>
      <c r="G29" s="57">
        <v>23</v>
      </c>
      <c r="H29" s="67">
        <v>1160873.67</v>
      </c>
      <c r="I29" s="67">
        <v>1261696.74</v>
      </c>
    </row>
    <row r="30" spans="1:9" x14ac:dyDescent="0.2">
      <c r="A30" s="242" t="s">
        <v>128</v>
      </c>
      <c r="B30" s="242"/>
      <c r="C30" s="242"/>
      <c r="D30" s="242"/>
      <c r="E30" s="242"/>
      <c r="F30" s="242"/>
      <c r="G30" s="57">
        <v>24</v>
      </c>
      <c r="H30" s="67">
        <v>0</v>
      </c>
      <c r="I30" s="67">
        <v>0</v>
      </c>
    </row>
    <row r="31" spans="1:9" x14ac:dyDescent="0.2">
      <c r="A31" s="242" t="s">
        <v>129</v>
      </c>
      <c r="B31" s="242"/>
      <c r="C31" s="242"/>
      <c r="D31" s="242"/>
      <c r="E31" s="242"/>
      <c r="F31" s="242"/>
      <c r="G31" s="57">
        <v>25</v>
      </c>
      <c r="H31" s="67">
        <v>0</v>
      </c>
      <c r="I31" s="67">
        <v>0</v>
      </c>
    </row>
    <row r="32" spans="1:9" x14ac:dyDescent="0.2">
      <c r="A32" s="242" t="s">
        <v>130</v>
      </c>
      <c r="B32" s="242"/>
      <c r="C32" s="242"/>
      <c r="D32" s="242"/>
      <c r="E32" s="242"/>
      <c r="F32" s="242"/>
      <c r="G32" s="57">
        <v>26</v>
      </c>
      <c r="H32" s="67">
        <v>0</v>
      </c>
      <c r="I32" s="67">
        <v>0</v>
      </c>
    </row>
    <row r="33" spans="1:9" x14ac:dyDescent="0.2">
      <c r="A33" s="242" t="s">
        <v>131</v>
      </c>
      <c r="B33" s="242"/>
      <c r="C33" s="242"/>
      <c r="D33" s="242"/>
      <c r="E33" s="242"/>
      <c r="F33" s="242"/>
      <c r="G33" s="57">
        <v>27</v>
      </c>
      <c r="H33" s="67">
        <v>0</v>
      </c>
      <c r="I33" s="67">
        <v>0</v>
      </c>
    </row>
    <row r="34" spans="1:9" x14ac:dyDescent="0.2">
      <c r="A34" s="242" t="s">
        <v>132</v>
      </c>
      <c r="B34" s="242"/>
      <c r="C34" s="242"/>
      <c r="D34" s="242"/>
      <c r="E34" s="242"/>
      <c r="F34" s="242"/>
      <c r="G34" s="57">
        <v>28</v>
      </c>
      <c r="H34" s="67">
        <v>0</v>
      </c>
      <c r="I34" s="67">
        <v>0</v>
      </c>
    </row>
    <row r="35" spans="1:9" x14ac:dyDescent="0.2">
      <c r="A35" s="214" t="s">
        <v>113</v>
      </c>
      <c r="B35" s="214"/>
      <c r="C35" s="214"/>
      <c r="D35" s="214"/>
      <c r="E35" s="214"/>
      <c r="F35" s="214"/>
      <c r="G35" s="57">
        <v>29</v>
      </c>
      <c r="H35" s="67">
        <v>29934259.420000002</v>
      </c>
      <c r="I35" s="67">
        <v>34456289.299999997</v>
      </c>
    </row>
    <row r="36" spans="1:9" x14ac:dyDescent="0.2">
      <c r="A36" s="216" t="s">
        <v>349</v>
      </c>
      <c r="B36" s="216"/>
      <c r="C36" s="216"/>
      <c r="D36" s="216"/>
      <c r="E36" s="216"/>
      <c r="F36" s="216"/>
      <c r="G36" s="58">
        <v>30</v>
      </c>
      <c r="H36" s="68">
        <f>SUM(H37:H46)</f>
        <v>4548996.68</v>
      </c>
      <c r="I36" s="68">
        <f>SUM(I37:I46)</f>
        <v>5738843.79</v>
      </c>
    </row>
    <row r="37" spans="1:9" x14ac:dyDescent="0.2">
      <c r="A37" s="214" t="s">
        <v>133</v>
      </c>
      <c r="B37" s="214"/>
      <c r="C37" s="214"/>
      <c r="D37" s="214"/>
      <c r="E37" s="214"/>
      <c r="F37" s="214"/>
      <c r="G37" s="57">
        <v>31</v>
      </c>
      <c r="H37" s="67">
        <v>0</v>
      </c>
      <c r="I37" s="67">
        <v>0</v>
      </c>
    </row>
    <row r="38" spans="1:9" ht="25.15" customHeight="1" x14ac:dyDescent="0.2">
      <c r="A38" s="214" t="s">
        <v>134</v>
      </c>
      <c r="B38" s="214"/>
      <c r="C38" s="214"/>
      <c r="D38" s="214"/>
      <c r="E38" s="214"/>
      <c r="F38" s="214"/>
      <c r="G38" s="57">
        <v>32</v>
      </c>
      <c r="H38" s="67">
        <v>0</v>
      </c>
      <c r="I38" s="67">
        <v>0</v>
      </c>
    </row>
    <row r="39" spans="1:9" ht="28.15" customHeight="1" x14ac:dyDescent="0.2">
      <c r="A39" s="214" t="s">
        <v>135</v>
      </c>
      <c r="B39" s="214"/>
      <c r="C39" s="214"/>
      <c r="D39" s="214"/>
      <c r="E39" s="214"/>
      <c r="F39" s="214"/>
      <c r="G39" s="57">
        <v>33</v>
      </c>
      <c r="H39" s="67">
        <v>0</v>
      </c>
      <c r="I39" s="67">
        <v>0</v>
      </c>
    </row>
    <row r="40" spans="1:9" ht="28.15" customHeight="1" x14ac:dyDescent="0.2">
      <c r="A40" s="214" t="s">
        <v>136</v>
      </c>
      <c r="B40" s="214"/>
      <c r="C40" s="214"/>
      <c r="D40" s="214"/>
      <c r="E40" s="214"/>
      <c r="F40" s="214"/>
      <c r="G40" s="57">
        <v>34</v>
      </c>
      <c r="H40" s="67">
        <v>0</v>
      </c>
      <c r="I40" s="67">
        <v>0</v>
      </c>
    </row>
    <row r="41" spans="1:9" ht="22.9" customHeight="1" x14ac:dyDescent="0.2">
      <c r="A41" s="214" t="s">
        <v>137</v>
      </c>
      <c r="B41" s="214"/>
      <c r="C41" s="214"/>
      <c r="D41" s="214"/>
      <c r="E41" s="214"/>
      <c r="F41" s="214"/>
      <c r="G41" s="57">
        <v>35</v>
      </c>
      <c r="H41" s="67">
        <v>0</v>
      </c>
      <c r="I41" s="67">
        <v>0</v>
      </c>
    </row>
    <row r="42" spans="1:9" x14ac:dyDescent="0.2">
      <c r="A42" s="214" t="s">
        <v>138</v>
      </c>
      <c r="B42" s="214"/>
      <c r="C42" s="214"/>
      <c r="D42" s="214"/>
      <c r="E42" s="214"/>
      <c r="F42" s="214"/>
      <c r="G42" s="57">
        <v>36</v>
      </c>
      <c r="H42" s="67">
        <v>0</v>
      </c>
      <c r="I42" s="67">
        <v>0</v>
      </c>
    </row>
    <row r="43" spans="1:9" x14ac:dyDescent="0.2">
      <c r="A43" s="214" t="s">
        <v>139</v>
      </c>
      <c r="B43" s="214"/>
      <c r="C43" s="214"/>
      <c r="D43" s="214"/>
      <c r="E43" s="214"/>
      <c r="F43" s="214"/>
      <c r="G43" s="57">
        <v>37</v>
      </c>
      <c r="H43" s="67">
        <v>4548996.68</v>
      </c>
      <c r="I43" s="67">
        <v>5738843.79</v>
      </c>
    </row>
    <row r="44" spans="1:9" x14ac:dyDescent="0.2">
      <c r="A44" s="214" t="s">
        <v>140</v>
      </c>
      <c r="B44" s="214"/>
      <c r="C44" s="214"/>
      <c r="D44" s="214"/>
      <c r="E44" s="214"/>
      <c r="F44" s="214"/>
      <c r="G44" s="57">
        <v>38</v>
      </c>
      <c r="H44" s="67">
        <v>0</v>
      </c>
      <c r="I44" s="67">
        <v>0</v>
      </c>
    </row>
    <row r="45" spans="1:9" x14ac:dyDescent="0.2">
      <c r="A45" s="214" t="s">
        <v>141</v>
      </c>
      <c r="B45" s="214"/>
      <c r="C45" s="214"/>
      <c r="D45" s="214"/>
      <c r="E45" s="214"/>
      <c r="F45" s="214"/>
      <c r="G45" s="57">
        <v>39</v>
      </c>
      <c r="H45" s="67">
        <v>0</v>
      </c>
      <c r="I45" s="67">
        <v>0</v>
      </c>
    </row>
    <row r="46" spans="1:9" x14ac:dyDescent="0.2">
      <c r="A46" s="214" t="s">
        <v>142</v>
      </c>
      <c r="B46" s="214"/>
      <c r="C46" s="214"/>
      <c r="D46" s="214"/>
      <c r="E46" s="214"/>
      <c r="F46" s="214"/>
      <c r="G46" s="57">
        <v>40</v>
      </c>
      <c r="H46" s="67">
        <v>0</v>
      </c>
      <c r="I46" s="67">
        <v>0</v>
      </c>
    </row>
    <row r="47" spans="1:9" x14ac:dyDescent="0.2">
      <c r="A47" s="216" t="s">
        <v>350</v>
      </c>
      <c r="B47" s="216"/>
      <c r="C47" s="216"/>
      <c r="D47" s="216"/>
      <c r="E47" s="216"/>
      <c r="F47" s="216"/>
      <c r="G47" s="58">
        <v>41</v>
      </c>
      <c r="H47" s="68">
        <f>SUM(H48:H54)</f>
        <v>16392899.380000001</v>
      </c>
      <c r="I47" s="68">
        <f>SUM(I48:I54)</f>
        <v>20049270.609999999</v>
      </c>
    </row>
    <row r="48" spans="1:9" ht="23.45" customHeight="1" x14ac:dyDescent="0.2">
      <c r="A48" s="214" t="s">
        <v>143</v>
      </c>
      <c r="B48" s="214"/>
      <c r="C48" s="214"/>
      <c r="D48" s="214"/>
      <c r="E48" s="214"/>
      <c r="F48" s="214"/>
      <c r="G48" s="57">
        <v>42</v>
      </c>
      <c r="H48" s="67">
        <v>0</v>
      </c>
      <c r="I48" s="67">
        <v>0</v>
      </c>
    </row>
    <row r="49" spans="1:9" x14ac:dyDescent="0.2">
      <c r="A49" s="236" t="s">
        <v>144</v>
      </c>
      <c r="B49" s="236"/>
      <c r="C49" s="236"/>
      <c r="D49" s="236"/>
      <c r="E49" s="236"/>
      <c r="F49" s="236"/>
      <c r="G49" s="57">
        <v>43</v>
      </c>
      <c r="H49" s="67">
        <v>0</v>
      </c>
      <c r="I49" s="67">
        <v>0</v>
      </c>
    </row>
    <row r="50" spans="1:9" x14ac:dyDescent="0.2">
      <c r="A50" s="236" t="s">
        <v>145</v>
      </c>
      <c r="B50" s="236"/>
      <c r="C50" s="236"/>
      <c r="D50" s="236"/>
      <c r="E50" s="236"/>
      <c r="F50" s="236"/>
      <c r="G50" s="57">
        <v>44</v>
      </c>
      <c r="H50" s="67">
        <v>7132075.96</v>
      </c>
      <c r="I50" s="67">
        <v>9990235.0500000007</v>
      </c>
    </row>
    <row r="51" spans="1:9" x14ac:dyDescent="0.2">
      <c r="A51" s="236" t="s">
        <v>146</v>
      </c>
      <c r="B51" s="236"/>
      <c r="C51" s="236"/>
      <c r="D51" s="236"/>
      <c r="E51" s="236"/>
      <c r="F51" s="236"/>
      <c r="G51" s="57">
        <v>45</v>
      </c>
      <c r="H51" s="67">
        <v>0</v>
      </c>
      <c r="I51" s="67">
        <v>0</v>
      </c>
    </row>
    <row r="52" spans="1:9" x14ac:dyDescent="0.2">
      <c r="A52" s="236" t="s">
        <v>147</v>
      </c>
      <c r="B52" s="236"/>
      <c r="C52" s="236"/>
      <c r="D52" s="236"/>
      <c r="E52" s="236"/>
      <c r="F52" s="236"/>
      <c r="G52" s="57">
        <v>46</v>
      </c>
      <c r="H52" s="67">
        <v>0</v>
      </c>
      <c r="I52" s="67">
        <v>0</v>
      </c>
    </row>
    <row r="53" spans="1:9" x14ac:dyDescent="0.2">
      <c r="A53" s="236" t="s">
        <v>148</v>
      </c>
      <c r="B53" s="236"/>
      <c r="C53" s="236"/>
      <c r="D53" s="236"/>
      <c r="E53" s="236"/>
      <c r="F53" s="236"/>
      <c r="G53" s="57">
        <v>47</v>
      </c>
      <c r="H53" s="67">
        <v>0</v>
      </c>
      <c r="I53" s="67">
        <v>0</v>
      </c>
    </row>
    <row r="54" spans="1:9" x14ac:dyDescent="0.2">
      <c r="A54" s="236" t="s">
        <v>149</v>
      </c>
      <c r="B54" s="236"/>
      <c r="C54" s="236"/>
      <c r="D54" s="236"/>
      <c r="E54" s="236"/>
      <c r="F54" s="236"/>
      <c r="G54" s="57">
        <v>48</v>
      </c>
      <c r="H54" s="67">
        <v>9260823.4199999999</v>
      </c>
      <c r="I54" s="67">
        <v>10059035.560000001</v>
      </c>
    </row>
    <row r="55" spans="1:9" ht="30.6" customHeight="1" x14ac:dyDescent="0.2">
      <c r="A55" s="232" t="s">
        <v>150</v>
      </c>
      <c r="B55" s="232"/>
      <c r="C55" s="232"/>
      <c r="D55" s="232"/>
      <c r="E55" s="232"/>
      <c r="F55" s="232"/>
      <c r="G55" s="57">
        <v>49</v>
      </c>
      <c r="H55" s="67">
        <v>0</v>
      </c>
      <c r="I55" s="67">
        <v>0</v>
      </c>
    </row>
    <row r="56" spans="1:9" x14ac:dyDescent="0.2">
      <c r="A56" s="232" t="s">
        <v>151</v>
      </c>
      <c r="B56" s="232"/>
      <c r="C56" s="232"/>
      <c r="D56" s="232"/>
      <c r="E56" s="232"/>
      <c r="F56" s="232"/>
      <c r="G56" s="57">
        <v>50</v>
      </c>
      <c r="H56" s="67">
        <v>1430407.77</v>
      </c>
      <c r="I56" s="67">
        <v>1480470.37</v>
      </c>
    </row>
    <row r="57" spans="1:9" ht="28.9" customHeight="1" x14ac:dyDescent="0.2">
      <c r="A57" s="232" t="s">
        <v>152</v>
      </c>
      <c r="B57" s="232"/>
      <c r="C57" s="232"/>
      <c r="D57" s="232"/>
      <c r="E57" s="232"/>
      <c r="F57" s="232"/>
      <c r="G57" s="57">
        <v>51</v>
      </c>
      <c r="H57" s="67">
        <v>0</v>
      </c>
      <c r="I57" s="67">
        <v>0</v>
      </c>
    </row>
    <row r="58" spans="1:9" x14ac:dyDescent="0.2">
      <c r="A58" s="232" t="s">
        <v>153</v>
      </c>
      <c r="B58" s="232"/>
      <c r="C58" s="232"/>
      <c r="D58" s="232"/>
      <c r="E58" s="232"/>
      <c r="F58" s="232"/>
      <c r="G58" s="57">
        <v>52</v>
      </c>
      <c r="H58" s="67">
        <v>0</v>
      </c>
      <c r="I58" s="67">
        <v>0</v>
      </c>
    </row>
    <row r="59" spans="1:9" x14ac:dyDescent="0.2">
      <c r="A59" s="216" t="s">
        <v>351</v>
      </c>
      <c r="B59" s="216"/>
      <c r="C59" s="216"/>
      <c r="D59" s="216"/>
      <c r="E59" s="216"/>
      <c r="F59" s="216"/>
      <c r="G59" s="58">
        <v>53</v>
      </c>
      <c r="H59" s="68">
        <f>H7+H36+H55+H56</f>
        <v>1089068288.01</v>
      </c>
      <c r="I59" s="68">
        <f>I7+I36+I55+I56</f>
        <v>1210616214.4200001</v>
      </c>
    </row>
    <row r="60" spans="1:9" x14ac:dyDescent="0.2">
      <c r="A60" s="216" t="s">
        <v>352</v>
      </c>
      <c r="B60" s="216"/>
      <c r="C60" s="216"/>
      <c r="D60" s="216"/>
      <c r="E60" s="216"/>
      <c r="F60" s="216"/>
      <c r="G60" s="58">
        <v>54</v>
      </c>
      <c r="H60" s="68">
        <f>H13+H47+H57+H58</f>
        <v>986562027.88999999</v>
      </c>
      <c r="I60" s="68">
        <f>I13+I47+I57+I58</f>
        <v>1086096898.9000001</v>
      </c>
    </row>
    <row r="61" spans="1:9" x14ac:dyDescent="0.2">
      <c r="A61" s="216" t="s">
        <v>354</v>
      </c>
      <c r="B61" s="216"/>
      <c r="C61" s="216"/>
      <c r="D61" s="216"/>
      <c r="E61" s="216"/>
      <c r="F61" s="216"/>
      <c r="G61" s="58">
        <v>55</v>
      </c>
      <c r="H61" s="68">
        <f>H59-H60</f>
        <v>102506260.12</v>
      </c>
      <c r="I61" s="68">
        <f>I59-I60</f>
        <v>124519315.52</v>
      </c>
    </row>
    <row r="62" spans="1:9" x14ac:dyDescent="0.2">
      <c r="A62" s="243" t="s">
        <v>355</v>
      </c>
      <c r="B62" s="243"/>
      <c r="C62" s="243"/>
      <c r="D62" s="243"/>
      <c r="E62" s="243"/>
      <c r="F62" s="243"/>
      <c r="G62" s="58">
        <v>56</v>
      </c>
      <c r="H62" s="68">
        <f>+IF((H59-H60)&gt;0,(H59-H60),0)</f>
        <v>102506260.12</v>
      </c>
      <c r="I62" s="68">
        <f>+IF((I59-I60)&gt;0,(I59-I60),0)</f>
        <v>124519315.52</v>
      </c>
    </row>
    <row r="63" spans="1:9" x14ac:dyDescent="0.2">
      <c r="A63" s="243" t="s">
        <v>356</v>
      </c>
      <c r="B63" s="243"/>
      <c r="C63" s="243"/>
      <c r="D63" s="243"/>
      <c r="E63" s="243"/>
      <c r="F63" s="243"/>
      <c r="G63" s="58">
        <v>57</v>
      </c>
      <c r="H63" s="68">
        <f>+IF((H59-H60)&lt;0,(H59-H60),0)</f>
        <v>0</v>
      </c>
      <c r="I63" s="68">
        <f>+IF((I59-I60)&lt;0,(I59-I60),0)</f>
        <v>0</v>
      </c>
    </row>
    <row r="64" spans="1:9" x14ac:dyDescent="0.2">
      <c r="A64" s="232" t="s">
        <v>114</v>
      </c>
      <c r="B64" s="232"/>
      <c r="C64" s="232"/>
      <c r="D64" s="232"/>
      <c r="E64" s="232"/>
      <c r="F64" s="232"/>
      <c r="G64" s="57">
        <v>58</v>
      </c>
      <c r="H64" s="67">
        <v>15432181.82</v>
      </c>
      <c r="I64" s="67">
        <v>19356077.969999999</v>
      </c>
    </row>
    <row r="65" spans="1:9" x14ac:dyDescent="0.2">
      <c r="A65" s="216" t="s">
        <v>357</v>
      </c>
      <c r="B65" s="216"/>
      <c r="C65" s="216"/>
      <c r="D65" s="216"/>
      <c r="E65" s="216"/>
      <c r="F65" s="216"/>
      <c r="G65" s="58">
        <v>59</v>
      </c>
      <c r="H65" s="68">
        <f>H61-H64</f>
        <v>87074078.299999997</v>
      </c>
      <c r="I65" s="68">
        <f>I61-I64</f>
        <v>105163237.55</v>
      </c>
    </row>
    <row r="66" spans="1:9" x14ac:dyDescent="0.2">
      <c r="A66" s="243" t="s">
        <v>358</v>
      </c>
      <c r="B66" s="243"/>
      <c r="C66" s="243"/>
      <c r="D66" s="243"/>
      <c r="E66" s="243"/>
      <c r="F66" s="243"/>
      <c r="G66" s="58">
        <v>60</v>
      </c>
      <c r="H66" s="68">
        <f>+IF((H61-H64)&gt;0,(H61-H64),0)</f>
        <v>87074078.299999997</v>
      </c>
      <c r="I66" s="68">
        <f>+IF((I61-I64)&gt;0,(I61-I64),0)</f>
        <v>105163237.55</v>
      </c>
    </row>
    <row r="67" spans="1:9" x14ac:dyDescent="0.2">
      <c r="A67" s="243" t="s">
        <v>359</v>
      </c>
      <c r="B67" s="243"/>
      <c r="C67" s="243"/>
      <c r="D67" s="243"/>
      <c r="E67" s="243"/>
      <c r="F67" s="243"/>
      <c r="G67" s="58">
        <v>61</v>
      </c>
      <c r="H67" s="68">
        <f>+IF((H61-H64)&lt;0,(H61-H64),0)</f>
        <v>0</v>
      </c>
      <c r="I67" s="68">
        <f>+IF((I61-I64)&lt;0,(I61-I64),0)</f>
        <v>0</v>
      </c>
    </row>
    <row r="68" spans="1:9" x14ac:dyDescent="0.2">
      <c r="A68" s="234" t="s">
        <v>154</v>
      </c>
      <c r="B68" s="234"/>
      <c r="C68" s="234"/>
      <c r="D68" s="234"/>
      <c r="E68" s="234"/>
      <c r="F68" s="234"/>
      <c r="G68" s="244"/>
      <c r="H68" s="244"/>
      <c r="I68" s="244"/>
    </row>
    <row r="69" spans="1:9" ht="25.9" customHeight="1" x14ac:dyDescent="0.2">
      <c r="A69" s="216" t="s">
        <v>360</v>
      </c>
      <c r="B69" s="216"/>
      <c r="C69" s="216"/>
      <c r="D69" s="216"/>
      <c r="E69" s="216"/>
      <c r="F69" s="216"/>
      <c r="G69" s="58">
        <v>62</v>
      </c>
      <c r="H69" s="68">
        <f>H70-H71</f>
        <v>0</v>
      </c>
      <c r="I69" s="68">
        <f>I70-I71</f>
        <v>0</v>
      </c>
    </row>
    <row r="70" spans="1:9" x14ac:dyDescent="0.2">
      <c r="A70" s="236" t="s">
        <v>155</v>
      </c>
      <c r="B70" s="236"/>
      <c r="C70" s="236"/>
      <c r="D70" s="236"/>
      <c r="E70" s="236"/>
      <c r="F70" s="236"/>
      <c r="G70" s="57">
        <v>63</v>
      </c>
      <c r="H70" s="67">
        <v>0</v>
      </c>
      <c r="I70" s="67">
        <v>0</v>
      </c>
    </row>
    <row r="71" spans="1:9" x14ac:dyDescent="0.2">
      <c r="A71" s="236" t="s">
        <v>156</v>
      </c>
      <c r="B71" s="236"/>
      <c r="C71" s="236"/>
      <c r="D71" s="236"/>
      <c r="E71" s="236"/>
      <c r="F71" s="236"/>
      <c r="G71" s="57">
        <v>64</v>
      </c>
      <c r="H71" s="67">
        <v>0</v>
      </c>
      <c r="I71" s="67">
        <v>0</v>
      </c>
    </row>
    <row r="72" spans="1:9" x14ac:dyDescent="0.2">
      <c r="A72" s="232" t="s">
        <v>157</v>
      </c>
      <c r="B72" s="232"/>
      <c r="C72" s="232"/>
      <c r="D72" s="232"/>
      <c r="E72" s="232"/>
      <c r="F72" s="232"/>
      <c r="G72" s="57">
        <v>65</v>
      </c>
      <c r="H72" s="67">
        <v>0</v>
      </c>
      <c r="I72" s="67">
        <v>0</v>
      </c>
    </row>
    <row r="73" spans="1:9" x14ac:dyDescent="0.2">
      <c r="A73" s="243" t="s">
        <v>361</v>
      </c>
      <c r="B73" s="243"/>
      <c r="C73" s="243"/>
      <c r="D73" s="243"/>
      <c r="E73" s="243"/>
      <c r="F73" s="243"/>
      <c r="G73" s="58">
        <v>66</v>
      </c>
      <c r="H73" s="71">
        <v>0</v>
      </c>
      <c r="I73" s="71">
        <v>0</v>
      </c>
    </row>
    <row r="74" spans="1:9" x14ac:dyDescent="0.2">
      <c r="A74" s="243" t="s">
        <v>362</v>
      </c>
      <c r="B74" s="243"/>
      <c r="C74" s="243"/>
      <c r="D74" s="243"/>
      <c r="E74" s="243"/>
      <c r="F74" s="243"/>
      <c r="G74" s="58">
        <v>67</v>
      </c>
      <c r="H74" s="71">
        <v>0</v>
      </c>
      <c r="I74" s="71">
        <v>0</v>
      </c>
    </row>
    <row r="75" spans="1:9" x14ac:dyDescent="0.2">
      <c r="A75" s="234" t="s">
        <v>158</v>
      </c>
      <c r="B75" s="234"/>
      <c r="C75" s="234"/>
      <c r="D75" s="234"/>
      <c r="E75" s="234"/>
      <c r="F75" s="234"/>
      <c r="G75" s="244"/>
      <c r="H75" s="244"/>
      <c r="I75" s="244"/>
    </row>
    <row r="76" spans="1:9" x14ac:dyDescent="0.2">
      <c r="A76" s="216" t="s">
        <v>363</v>
      </c>
      <c r="B76" s="216"/>
      <c r="C76" s="216"/>
      <c r="D76" s="216"/>
      <c r="E76" s="216"/>
      <c r="F76" s="216"/>
      <c r="G76" s="58">
        <v>68</v>
      </c>
      <c r="H76" s="71">
        <v>0</v>
      </c>
      <c r="I76" s="71">
        <v>0</v>
      </c>
    </row>
    <row r="77" spans="1:9" x14ac:dyDescent="0.2">
      <c r="A77" s="255" t="s">
        <v>364</v>
      </c>
      <c r="B77" s="255"/>
      <c r="C77" s="255"/>
      <c r="D77" s="255"/>
      <c r="E77" s="255"/>
      <c r="F77" s="255"/>
      <c r="G77" s="62">
        <v>69</v>
      </c>
      <c r="H77" s="72">
        <v>0</v>
      </c>
      <c r="I77" s="72">
        <v>0</v>
      </c>
    </row>
    <row r="78" spans="1:9" x14ac:dyDescent="0.2">
      <c r="A78" s="255" t="s">
        <v>365</v>
      </c>
      <c r="B78" s="255"/>
      <c r="C78" s="255"/>
      <c r="D78" s="255"/>
      <c r="E78" s="255"/>
      <c r="F78" s="255"/>
      <c r="G78" s="62">
        <v>70</v>
      </c>
      <c r="H78" s="72">
        <v>0</v>
      </c>
      <c r="I78" s="72">
        <v>0</v>
      </c>
    </row>
    <row r="79" spans="1:9" x14ac:dyDescent="0.2">
      <c r="A79" s="216" t="s">
        <v>366</v>
      </c>
      <c r="B79" s="216"/>
      <c r="C79" s="216"/>
      <c r="D79" s="216"/>
      <c r="E79" s="216"/>
      <c r="F79" s="216"/>
      <c r="G79" s="58">
        <v>71</v>
      </c>
      <c r="H79" s="71">
        <v>0</v>
      </c>
      <c r="I79" s="71">
        <v>0</v>
      </c>
    </row>
    <row r="80" spans="1:9" x14ac:dyDescent="0.2">
      <c r="A80" s="216" t="s">
        <v>367</v>
      </c>
      <c r="B80" s="216"/>
      <c r="C80" s="216"/>
      <c r="D80" s="216"/>
      <c r="E80" s="216"/>
      <c r="F80" s="216"/>
      <c r="G80" s="58">
        <v>72</v>
      </c>
      <c r="H80" s="71">
        <v>0</v>
      </c>
      <c r="I80" s="71">
        <v>0</v>
      </c>
    </row>
    <row r="81" spans="1:9" x14ac:dyDescent="0.2">
      <c r="A81" s="243" t="s">
        <v>368</v>
      </c>
      <c r="B81" s="243"/>
      <c r="C81" s="243"/>
      <c r="D81" s="243"/>
      <c r="E81" s="243"/>
      <c r="F81" s="243"/>
      <c r="G81" s="58">
        <v>73</v>
      </c>
      <c r="H81" s="71">
        <v>0</v>
      </c>
      <c r="I81" s="71">
        <v>0</v>
      </c>
    </row>
    <row r="82" spans="1:9" x14ac:dyDescent="0.2">
      <c r="A82" s="243" t="s">
        <v>369</v>
      </c>
      <c r="B82" s="243"/>
      <c r="C82" s="243"/>
      <c r="D82" s="243"/>
      <c r="E82" s="243"/>
      <c r="F82" s="243"/>
      <c r="G82" s="58">
        <v>74</v>
      </c>
      <c r="H82" s="71">
        <v>0</v>
      </c>
      <c r="I82" s="71">
        <v>0</v>
      </c>
    </row>
    <row r="83" spans="1:9" x14ac:dyDescent="0.2">
      <c r="A83" s="234" t="s">
        <v>115</v>
      </c>
      <c r="B83" s="234"/>
      <c r="C83" s="234"/>
      <c r="D83" s="234"/>
      <c r="E83" s="234"/>
      <c r="F83" s="234"/>
      <c r="G83" s="244"/>
      <c r="H83" s="244"/>
      <c r="I83" s="244"/>
    </row>
    <row r="84" spans="1:9" x14ac:dyDescent="0.2">
      <c r="A84" s="245" t="s">
        <v>370</v>
      </c>
      <c r="B84" s="245"/>
      <c r="C84" s="245"/>
      <c r="D84" s="245"/>
      <c r="E84" s="245"/>
      <c r="F84" s="245"/>
      <c r="G84" s="58">
        <v>75</v>
      </c>
      <c r="H84" s="73">
        <f>H85+H86</f>
        <v>87074078.299999997</v>
      </c>
      <c r="I84" s="73">
        <f>I85+I86</f>
        <v>105163237.55</v>
      </c>
    </row>
    <row r="85" spans="1:9" x14ac:dyDescent="0.2">
      <c r="A85" s="246" t="s">
        <v>159</v>
      </c>
      <c r="B85" s="246"/>
      <c r="C85" s="246"/>
      <c r="D85" s="246"/>
      <c r="E85" s="246"/>
      <c r="F85" s="246"/>
      <c r="G85" s="57">
        <v>76</v>
      </c>
      <c r="H85" s="74">
        <v>66584966.799999997</v>
      </c>
      <c r="I85" s="74">
        <v>80106166.420000002</v>
      </c>
    </row>
    <row r="86" spans="1:9" x14ac:dyDescent="0.2">
      <c r="A86" s="246" t="s">
        <v>160</v>
      </c>
      <c r="B86" s="246"/>
      <c r="C86" s="246"/>
      <c r="D86" s="246"/>
      <c r="E86" s="246"/>
      <c r="F86" s="246"/>
      <c r="G86" s="57">
        <v>77</v>
      </c>
      <c r="H86" s="74">
        <v>20489111.5</v>
      </c>
      <c r="I86" s="74">
        <v>25057071.129999999</v>
      </c>
    </row>
    <row r="87" spans="1:9" x14ac:dyDescent="0.2">
      <c r="A87" s="252" t="s">
        <v>117</v>
      </c>
      <c r="B87" s="252"/>
      <c r="C87" s="252"/>
      <c r="D87" s="252"/>
      <c r="E87" s="252"/>
      <c r="F87" s="252"/>
      <c r="G87" s="253"/>
      <c r="H87" s="253"/>
      <c r="I87" s="253"/>
    </row>
    <row r="88" spans="1:9" x14ac:dyDescent="0.2">
      <c r="A88" s="254" t="s">
        <v>161</v>
      </c>
      <c r="B88" s="254"/>
      <c r="C88" s="254"/>
      <c r="D88" s="254"/>
      <c r="E88" s="254"/>
      <c r="F88" s="254"/>
      <c r="G88" s="57">
        <v>78</v>
      </c>
      <c r="H88" s="74">
        <v>87074078.299999997</v>
      </c>
      <c r="I88" s="74">
        <v>105163237.55</v>
      </c>
    </row>
    <row r="89" spans="1:9" ht="29.25" customHeight="1" x14ac:dyDescent="0.2">
      <c r="A89" s="251" t="s">
        <v>412</v>
      </c>
      <c r="B89" s="251"/>
      <c r="C89" s="251"/>
      <c r="D89" s="251"/>
      <c r="E89" s="251"/>
      <c r="F89" s="251"/>
      <c r="G89" s="58">
        <v>79</v>
      </c>
      <c r="H89" s="73">
        <f>H90+H97</f>
        <v>59149463.57</v>
      </c>
      <c r="I89" s="73">
        <f>I90+I97</f>
        <v>115695229.90000001</v>
      </c>
    </row>
    <row r="90" spans="1:9" ht="24.6" customHeight="1" x14ac:dyDescent="0.2">
      <c r="A90" s="247" t="s">
        <v>420</v>
      </c>
      <c r="B90" s="247"/>
      <c r="C90" s="247"/>
      <c r="D90" s="247"/>
      <c r="E90" s="247"/>
      <c r="F90" s="247"/>
      <c r="G90" s="58">
        <v>80</v>
      </c>
      <c r="H90" s="73">
        <f>SUM(H91:H95)</f>
        <v>59055102.960000001</v>
      </c>
      <c r="I90" s="73">
        <f>SUM(I91:I95)</f>
        <v>117486670.40000001</v>
      </c>
    </row>
    <row r="91" spans="1:9" ht="24.6" customHeight="1" x14ac:dyDescent="0.2">
      <c r="A91" s="236" t="s">
        <v>341</v>
      </c>
      <c r="B91" s="236"/>
      <c r="C91" s="236"/>
      <c r="D91" s="236"/>
      <c r="E91" s="236"/>
      <c r="F91" s="236"/>
      <c r="G91" s="57">
        <v>81</v>
      </c>
      <c r="H91" s="74">
        <v>0</v>
      </c>
      <c r="I91" s="74">
        <v>0</v>
      </c>
    </row>
    <row r="92" spans="1:9" ht="39" customHeight="1" x14ac:dyDescent="0.2">
      <c r="A92" s="236" t="s">
        <v>342</v>
      </c>
      <c r="B92" s="236"/>
      <c r="C92" s="236"/>
      <c r="D92" s="236"/>
      <c r="E92" s="236"/>
      <c r="F92" s="236"/>
      <c r="G92" s="57">
        <v>82</v>
      </c>
      <c r="H92" s="74">
        <v>59055102.960000001</v>
      </c>
      <c r="I92" s="74">
        <v>117486670.40000001</v>
      </c>
    </row>
    <row r="93" spans="1:9" ht="44.25" customHeight="1" x14ac:dyDescent="0.2">
      <c r="A93" s="236" t="s">
        <v>343</v>
      </c>
      <c r="B93" s="236"/>
      <c r="C93" s="236"/>
      <c r="D93" s="236"/>
      <c r="E93" s="236"/>
      <c r="F93" s="236"/>
      <c r="G93" s="57">
        <v>83</v>
      </c>
      <c r="H93" s="74">
        <v>0</v>
      </c>
      <c r="I93" s="74">
        <v>0</v>
      </c>
    </row>
    <row r="94" spans="1:9" ht="16.5" customHeight="1" x14ac:dyDescent="0.2">
      <c r="A94" s="236" t="s">
        <v>344</v>
      </c>
      <c r="B94" s="236"/>
      <c r="C94" s="236"/>
      <c r="D94" s="236"/>
      <c r="E94" s="236"/>
      <c r="F94" s="236"/>
      <c r="G94" s="57">
        <v>84</v>
      </c>
      <c r="H94" s="74">
        <v>0</v>
      </c>
      <c r="I94" s="74">
        <v>0</v>
      </c>
    </row>
    <row r="95" spans="1:9" ht="13.5" customHeight="1" x14ac:dyDescent="0.2">
      <c r="A95" s="236" t="s">
        <v>345</v>
      </c>
      <c r="B95" s="236"/>
      <c r="C95" s="236"/>
      <c r="D95" s="236"/>
      <c r="E95" s="236"/>
      <c r="F95" s="236"/>
      <c r="G95" s="57">
        <v>85</v>
      </c>
      <c r="H95" s="74">
        <v>0</v>
      </c>
      <c r="I95" s="74">
        <v>0</v>
      </c>
    </row>
    <row r="96" spans="1:9" ht="24.6" customHeight="1" x14ac:dyDescent="0.2">
      <c r="A96" s="236" t="s">
        <v>346</v>
      </c>
      <c r="B96" s="236"/>
      <c r="C96" s="236"/>
      <c r="D96" s="236"/>
      <c r="E96" s="236"/>
      <c r="F96" s="236"/>
      <c r="G96" s="57">
        <v>86</v>
      </c>
      <c r="H96" s="74">
        <v>10629918.529999999</v>
      </c>
      <c r="I96" s="74">
        <v>21147600.68</v>
      </c>
    </row>
    <row r="97" spans="1:9" ht="24.6" customHeight="1" x14ac:dyDescent="0.2">
      <c r="A97" s="247" t="s">
        <v>413</v>
      </c>
      <c r="B97" s="247"/>
      <c r="C97" s="247"/>
      <c r="D97" s="247"/>
      <c r="E97" s="247"/>
      <c r="F97" s="247"/>
      <c r="G97" s="58">
        <v>87</v>
      </c>
      <c r="H97" s="73">
        <f>SUM(H98:H106)</f>
        <v>94360.61</v>
      </c>
      <c r="I97" s="73">
        <f>SUM(I98:I106)</f>
        <v>-1791440.5</v>
      </c>
    </row>
    <row r="98" spans="1:9" x14ac:dyDescent="0.2">
      <c r="A98" s="236" t="s">
        <v>162</v>
      </c>
      <c r="B98" s="236"/>
      <c r="C98" s="236"/>
      <c r="D98" s="236"/>
      <c r="E98" s="236"/>
      <c r="F98" s="236"/>
      <c r="G98" s="57">
        <v>88</v>
      </c>
      <c r="H98" s="74">
        <v>37889.89</v>
      </c>
      <c r="I98" s="74">
        <v>-26354.81</v>
      </c>
    </row>
    <row r="99" spans="1:9" x14ac:dyDescent="0.2">
      <c r="A99" s="236" t="s">
        <v>437</v>
      </c>
      <c r="B99" s="236"/>
      <c r="C99" s="236"/>
      <c r="D99" s="236"/>
      <c r="E99" s="236"/>
      <c r="F99" s="236"/>
      <c r="G99" s="57">
        <v>89</v>
      </c>
      <c r="H99" s="74">
        <v>20068458.050000001</v>
      </c>
      <c r="I99" s="74">
        <v>1406155.83</v>
      </c>
    </row>
    <row r="100" spans="1:9" ht="35.25" customHeight="1" x14ac:dyDescent="0.2">
      <c r="A100" s="236" t="s">
        <v>438</v>
      </c>
      <c r="B100" s="236"/>
      <c r="C100" s="236"/>
      <c r="D100" s="236"/>
      <c r="E100" s="236"/>
      <c r="F100" s="236"/>
      <c r="G100" s="57">
        <v>90</v>
      </c>
      <c r="H100" s="74">
        <v>0</v>
      </c>
      <c r="I100" s="74">
        <v>-868978</v>
      </c>
    </row>
    <row r="101" spans="1:9" x14ac:dyDescent="0.2">
      <c r="A101" s="236" t="s">
        <v>439</v>
      </c>
      <c r="B101" s="236"/>
      <c r="C101" s="236"/>
      <c r="D101" s="236"/>
      <c r="E101" s="236"/>
      <c r="F101" s="236"/>
      <c r="G101" s="57">
        <v>91</v>
      </c>
      <c r="H101" s="74">
        <v>0</v>
      </c>
      <c r="I101" s="74">
        <v>0</v>
      </c>
    </row>
    <row r="102" spans="1:9" ht="33.75" customHeight="1" x14ac:dyDescent="0.2">
      <c r="A102" s="236" t="s">
        <v>440</v>
      </c>
      <c r="B102" s="236"/>
      <c r="C102" s="236"/>
      <c r="D102" s="236"/>
      <c r="E102" s="236"/>
      <c r="F102" s="236"/>
      <c r="G102" s="57">
        <v>92</v>
      </c>
      <c r="H102" s="74">
        <v>0</v>
      </c>
      <c r="I102" s="74">
        <v>0</v>
      </c>
    </row>
    <row r="103" spans="1:9" ht="29.25" customHeight="1" x14ac:dyDescent="0.2">
      <c r="A103" s="236" t="s">
        <v>441</v>
      </c>
      <c r="B103" s="236"/>
      <c r="C103" s="236"/>
      <c r="D103" s="236"/>
      <c r="E103" s="236"/>
      <c r="F103" s="236"/>
      <c r="G103" s="57">
        <v>93</v>
      </c>
      <c r="H103" s="74">
        <v>0</v>
      </c>
      <c r="I103" s="74">
        <v>0</v>
      </c>
    </row>
    <row r="104" spans="1:9" x14ac:dyDescent="0.2">
      <c r="A104" s="236" t="s">
        <v>442</v>
      </c>
      <c r="B104" s="236"/>
      <c r="C104" s="236"/>
      <c r="D104" s="236"/>
      <c r="E104" s="236"/>
      <c r="F104" s="236"/>
      <c r="G104" s="57">
        <v>94</v>
      </c>
      <c r="H104" s="74">
        <v>0</v>
      </c>
      <c r="I104" s="74">
        <v>0</v>
      </c>
    </row>
    <row r="105" spans="1:9" ht="24.75" customHeight="1" x14ac:dyDescent="0.2">
      <c r="A105" s="236" t="s">
        <v>443</v>
      </c>
      <c r="B105" s="236"/>
      <c r="C105" s="236"/>
      <c r="D105" s="236"/>
      <c r="E105" s="236"/>
      <c r="F105" s="236"/>
      <c r="G105" s="57">
        <v>95</v>
      </c>
      <c r="H105" s="74">
        <v>0</v>
      </c>
      <c r="I105" s="74">
        <v>0</v>
      </c>
    </row>
    <row r="106" spans="1:9" ht="15.75" customHeight="1" x14ac:dyDescent="0.2">
      <c r="A106" s="236" t="s">
        <v>444</v>
      </c>
      <c r="B106" s="236"/>
      <c r="C106" s="236"/>
      <c r="D106" s="236"/>
      <c r="E106" s="236"/>
      <c r="F106" s="236"/>
      <c r="G106" s="57">
        <v>96</v>
      </c>
      <c r="H106" s="74">
        <v>-20011987.329999998</v>
      </c>
      <c r="I106" s="74">
        <v>-2302263.52</v>
      </c>
    </row>
    <row r="107" spans="1:9" ht="24.75" customHeight="1" x14ac:dyDescent="0.2">
      <c r="A107" s="236" t="s">
        <v>445</v>
      </c>
      <c r="B107" s="236"/>
      <c r="C107" s="236"/>
      <c r="D107" s="236"/>
      <c r="E107" s="236"/>
      <c r="F107" s="236"/>
      <c r="G107" s="57">
        <v>97</v>
      </c>
      <c r="H107" s="74">
        <v>-33663.4</v>
      </c>
      <c r="I107" s="74">
        <v>-216599.38</v>
      </c>
    </row>
    <row r="108" spans="1:9" ht="27.6" customHeight="1" x14ac:dyDescent="0.2">
      <c r="A108" s="251" t="s">
        <v>415</v>
      </c>
      <c r="B108" s="251"/>
      <c r="C108" s="251"/>
      <c r="D108" s="251"/>
      <c r="E108" s="251"/>
      <c r="F108" s="251"/>
      <c r="G108" s="58">
        <v>98</v>
      </c>
      <c r="H108" s="73">
        <f>H90+H97-H107-H96</f>
        <v>48553208.439999998</v>
      </c>
      <c r="I108" s="73">
        <f>I90+I97-I107-I96</f>
        <v>94764228.599999994</v>
      </c>
    </row>
    <row r="109" spans="1:9" x14ac:dyDescent="0.2">
      <c r="A109" s="251" t="s">
        <v>353</v>
      </c>
      <c r="B109" s="251"/>
      <c r="C109" s="251"/>
      <c r="D109" s="251"/>
      <c r="E109" s="251"/>
      <c r="F109" s="251"/>
      <c r="G109" s="58">
        <v>99</v>
      </c>
      <c r="H109" s="73">
        <f>H88+H108</f>
        <v>135627286.74000001</v>
      </c>
      <c r="I109" s="73">
        <f>I88+I108</f>
        <v>199927466.15000001</v>
      </c>
    </row>
    <row r="110" spans="1:9" x14ac:dyDescent="0.2">
      <c r="A110" s="234" t="s">
        <v>163</v>
      </c>
      <c r="B110" s="234"/>
      <c r="C110" s="234"/>
      <c r="D110" s="234"/>
      <c r="E110" s="234"/>
      <c r="F110" s="234"/>
      <c r="G110" s="244"/>
      <c r="H110" s="244"/>
      <c r="I110" s="244"/>
    </row>
    <row r="111" spans="1:9" ht="24.75" customHeight="1" x14ac:dyDescent="0.2">
      <c r="A111" s="245" t="s">
        <v>414</v>
      </c>
      <c r="B111" s="245"/>
      <c r="C111" s="245"/>
      <c r="D111" s="245"/>
      <c r="E111" s="245"/>
      <c r="F111" s="245"/>
      <c r="G111" s="58">
        <v>100</v>
      </c>
      <c r="H111" s="73">
        <f>H112+H113</f>
        <v>135627286.74000001</v>
      </c>
      <c r="I111" s="73">
        <f>I112+I113</f>
        <v>199927466.15000001</v>
      </c>
    </row>
    <row r="112" spans="1:9" x14ac:dyDescent="0.2">
      <c r="A112" s="246" t="s">
        <v>116</v>
      </c>
      <c r="B112" s="246"/>
      <c r="C112" s="246"/>
      <c r="D112" s="246"/>
      <c r="E112" s="246"/>
      <c r="F112" s="246"/>
      <c r="G112" s="57">
        <v>101</v>
      </c>
      <c r="H112" s="74">
        <v>101545249.23999999</v>
      </c>
      <c r="I112" s="74">
        <v>145513978.02000001</v>
      </c>
    </row>
    <row r="113" spans="1:9" x14ac:dyDescent="0.2">
      <c r="A113" s="246" t="s">
        <v>164</v>
      </c>
      <c r="B113" s="246"/>
      <c r="C113" s="246"/>
      <c r="D113" s="246"/>
      <c r="E113" s="246"/>
      <c r="F113" s="246"/>
      <c r="G113" s="57">
        <v>102</v>
      </c>
      <c r="H113" s="74">
        <v>34082037.5</v>
      </c>
      <c r="I113" s="74">
        <v>54413488.130000003</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72" orientation="portrait" r:id="rId1"/>
  <headerFooter alignWithMargins="0"/>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41" t="s">
        <v>165</v>
      </c>
      <c r="B1" s="256"/>
      <c r="C1" s="256"/>
      <c r="D1" s="256"/>
      <c r="E1" s="256"/>
      <c r="F1" s="256"/>
      <c r="G1" s="256"/>
      <c r="H1" s="256"/>
      <c r="I1" s="256"/>
    </row>
    <row r="2" spans="1:9" x14ac:dyDescent="0.2">
      <c r="A2" s="240" t="s">
        <v>489</v>
      </c>
      <c r="B2" s="221"/>
      <c r="C2" s="221"/>
      <c r="D2" s="221"/>
      <c r="E2" s="221"/>
      <c r="F2" s="221"/>
      <c r="G2" s="221"/>
      <c r="H2" s="221"/>
      <c r="I2" s="221"/>
    </row>
    <row r="3" spans="1:9" x14ac:dyDescent="0.2">
      <c r="A3" s="249" t="s">
        <v>435</v>
      </c>
      <c r="B3" s="259"/>
      <c r="C3" s="259"/>
      <c r="D3" s="259"/>
      <c r="E3" s="259"/>
      <c r="F3" s="259"/>
      <c r="G3" s="259"/>
      <c r="H3" s="259"/>
      <c r="I3" s="259"/>
    </row>
    <row r="4" spans="1:9" x14ac:dyDescent="0.2">
      <c r="A4" s="257" t="s">
        <v>486</v>
      </c>
      <c r="B4" s="224"/>
      <c r="C4" s="224"/>
      <c r="D4" s="224"/>
      <c r="E4" s="224"/>
      <c r="F4" s="224"/>
      <c r="G4" s="224"/>
      <c r="H4" s="224"/>
      <c r="I4" s="225"/>
    </row>
    <row r="5" spans="1:9" ht="22.5" x14ac:dyDescent="0.2">
      <c r="A5" s="237" t="s">
        <v>2</v>
      </c>
      <c r="B5" s="229"/>
      <c r="C5" s="229"/>
      <c r="D5" s="229"/>
      <c r="E5" s="229"/>
      <c r="F5" s="229"/>
      <c r="G5" s="63" t="s">
        <v>106</v>
      </c>
      <c r="H5" s="60" t="s">
        <v>290</v>
      </c>
      <c r="I5" s="60" t="s">
        <v>275</v>
      </c>
    </row>
    <row r="6" spans="1:9" x14ac:dyDescent="0.2">
      <c r="A6" s="260">
        <v>1</v>
      </c>
      <c r="B6" s="229"/>
      <c r="C6" s="229"/>
      <c r="D6" s="229"/>
      <c r="E6" s="229"/>
      <c r="F6" s="229"/>
      <c r="G6" s="60">
        <v>2</v>
      </c>
      <c r="H6" s="60" t="s">
        <v>166</v>
      </c>
      <c r="I6" s="60" t="s">
        <v>167</v>
      </c>
    </row>
    <row r="7" spans="1:9" x14ac:dyDescent="0.2">
      <c r="A7" s="261" t="s">
        <v>168</v>
      </c>
      <c r="B7" s="261"/>
      <c r="C7" s="261"/>
      <c r="D7" s="261"/>
      <c r="E7" s="261"/>
      <c r="F7" s="261"/>
      <c r="G7" s="261"/>
      <c r="H7" s="261"/>
      <c r="I7" s="261"/>
    </row>
    <row r="8" spans="1:9" ht="12.75" customHeight="1" x14ac:dyDescent="0.2">
      <c r="A8" s="236" t="s">
        <v>169</v>
      </c>
      <c r="B8" s="236"/>
      <c r="C8" s="236"/>
      <c r="D8" s="236"/>
      <c r="E8" s="236"/>
      <c r="F8" s="236"/>
      <c r="G8" s="62">
        <v>1</v>
      </c>
      <c r="H8" s="75">
        <v>102506260.12</v>
      </c>
      <c r="I8" s="75">
        <v>124519315.52</v>
      </c>
    </row>
    <row r="9" spans="1:9" ht="12.75" customHeight="1" x14ac:dyDescent="0.2">
      <c r="A9" s="243" t="s">
        <v>170</v>
      </c>
      <c r="B9" s="243"/>
      <c r="C9" s="243"/>
      <c r="D9" s="243"/>
      <c r="E9" s="243"/>
      <c r="F9" s="243"/>
      <c r="G9" s="58">
        <v>2</v>
      </c>
      <c r="H9" s="76">
        <f>H10+H11+H12+H13+H14+H15+H16+H17</f>
        <v>40309258.5</v>
      </c>
      <c r="I9" s="76">
        <f>I10+I11+I12+I13+I14+I15+I16+I17</f>
        <v>31069387.43</v>
      </c>
    </row>
    <row r="10" spans="1:9" ht="12.75" customHeight="1" x14ac:dyDescent="0.2">
      <c r="A10" s="258" t="s">
        <v>171</v>
      </c>
      <c r="B10" s="258"/>
      <c r="C10" s="258"/>
      <c r="D10" s="258"/>
      <c r="E10" s="258"/>
      <c r="F10" s="258"/>
      <c r="G10" s="62">
        <v>3</v>
      </c>
      <c r="H10" s="75">
        <v>81184093.799999997</v>
      </c>
      <c r="I10" s="75">
        <v>87942530.170000002</v>
      </c>
    </row>
    <row r="11" spans="1:9" ht="31.15" customHeight="1" x14ac:dyDescent="0.2">
      <c r="A11" s="258" t="s">
        <v>295</v>
      </c>
      <c r="B11" s="258"/>
      <c r="C11" s="258"/>
      <c r="D11" s="258"/>
      <c r="E11" s="258"/>
      <c r="F11" s="258"/>
      <c r="G11" s="62">
        <v>4</v>
      </c>
      <c r="H11" s="75">
        <v>667301.32999999996</v>
      </c>
      <c r="I11" s="75">
        <v>-2865209.77</v>
      </c>
    </row>
    <row r="12" spans="1:9" ht="28.15" customHeight="1" x14ac:dyDescent="0.2">
      <c r="A12" s="258" t="s">
        <v>296</v>
      </c>
      <c r="B12" s="258"/>
      <c r="C12" s="258"/>
      <c r="D12" s="258"/>
      <c r="E12" s="258"/>
      <c r="F12" s="258"/>
      <c r="G12" s="62">
        <v>5</v>
      </c>
      <c r="H12" s="75">
        <v>-3676926.03</v>
      </c>
      <c r="I12" s="75">
        <v>-9088542.7400000002</v>
      </c>
    </row>
    <row r="13" spans="1:9" ht="12.75" customHeight="1" x14ac:dyDescent="0.2">
      <c r="A13" s="258" t="s">
        <v>172</v>
      </c>
      <c r="B13" s="258"/>
      <c r="C13" s="258"/>
      <c r="D13" s="258"/>
      <c r="E13" s="258"/>
      <c r="F13" s="258"/>
      <c r="G13" s="62">
        <v>6</v>
      </c>
      <c r="H13" s="75">
        <v>-44394340.659999996</v>
      </c>
      <c r="I13" s="75">
        <v>-47570977.740000002</v>
      </c>
    </row>
    <row r="14" spans="1:9" ht="12.75" customHeight="1" x14ac:dyDescent="0.2">
      <c r="A14" s="258" t="s">
        <v>173</v>
      </c>
      <c r="B14" s="258"/>
      <c r="C14" s="258"/>
      <c r="D14" s="258"/>
      <c r="E14" s="258"/>
      <c r="F14" s="258"/>
      <c r="G14" s="62">
        <v>7</v>
      </c>
      <c r="H14" s="75">
        <v>7132075.9500000002</v>
      </c>
      <c r="I14" s="75">
        <v>9968661.5999999996</v>
      </c>
    </row>
    <row r="15" spans="1:9" ht="12.75" customHeight="1" x14ac:dyDescent="0.2">
      <c r="A15" s="258" t="s">
        <v>174</v>
      </c>
      <c r="B15" s="258"/>
      <c r="C15" s="258"/>
      <c r="D15" s="258"/>
      <c r="E15" s="258"/>
      <c r="F15" s="258"/>
      <c r="G15" s="62">
        <v>8</v>
      </c>
      <c r="H15" s="75">
        <v>-3041319.55</v>
      </c>
      <c r="I15" s="75">
        <v>-10562989.449999999</v>
      </c>
    </row>
    <row r="16" spans="1:9" ht="12.75" customHeight="1" x14ac:dyDescent="0.2">
      <c r="A16" s="258" t="s">
        <v>175</v>
      </c>
      <c r="B16" s="258"/>
      <c r="C16" s="258"/>
      <c r="D16" s="258"/>
      <c r="E16" s="258"/>
      <c r="F16" s="258"/>
      <c r="G16" s="62">
        <v>9</v>
      </c>
      <c r="H16" s="75">
        <v>0</v>
      </c>
      <c r="I16" s="75">
        <v>0</v>
      </c>
    </row>
    <row r="17" spans="1:9" ht="27.6" customHeight="1" x14ac:dyDescent="0.2">
      <c r="A17" s="258" t="s">
        <v>176</v>
      </c>
      <c r="B17" s="258"/>
      <c r="C17" s="258"/>
      <c r="D17" s="258"/>
      <c r="E17" s="258"/>
      <c r="F17" s="258"/>
      <c r="G17" s="62">
        <v>10</v>
      </c>
      <c r="H17" s="75">
        <v>2438373.66</v>
      </c>
      <c r="I17" s="75">
        <v>3245915.36</v>
      </c>
    </row>
    <row r="18" spans="1:9" ht="29.45" customHeight="1" x14ac:dyDescent="0.2">
      <c r="A18" s="251" t="s">
        <v>298</v>
      </c>
      <c r="B18" s="251"/>
      <c r="C18" s="251"/>
      <c r="D18" s="251"/>
      <c r="E18" s="251"/>
      <c r="F18" s="251"/>
      <c r="G18" s="58">
        <v>11</v>
      </c>
      <c r="H18" s="76">
        <f>H8+H9</f>
        <v>142815518.62</v>
      </c>
      <c r="I18" s="76">
        <f>I8+I9</f>
        <v>155588702.94999999</v>
      </c>
    </row>
    <row r="19" spans="1:9" ht="12.75" customHeight="1" x14ac:dyDescent="0.2">
      <c r="A19" s="243" t="s">
        <v>177</v>
      </c>
      <c r="B19" s="243"/>
      <c r="C19" s="243"/>
      <c r="D19" s="243"/>
      <c r="E19" s="243"/>
      <c r="F19" s="243"/>
      <c r="G19" s="58">
        <v>12</v>
      </c>
      <c r="H19" s="76">
        <f>H20+H21+H22+H23</f>
        <v>-7841105.4100000001</v>
      </c>
      <c r="I19" s="76">
        <f>I20+I21+I22+I23</f>
        <v>84771527.840000004</v>
      </c>
    </row>
    <row r="20" spans="1:9" ht="12.75" customHeight="1" x14ac:dyDescent="0.2">
      <c r="A20" s="258" t="s">
        <v>178</v>
      </c>
      <c r="B20" s="258"/>
      <c r="C20" s="258"/>
      <c r="D20" s="258"/>
      <c r="E20" s="258"/>
      <c r="F20" s="258"/>
      <c r="G20" s="62">
        <v>13</v>
      </c>
      <c r="H20" s="75">
        <v>71988403.909999996</v>
      </c>
      <c r="I20" s="75">
        <v>25664402.719999999</v>
      </c>
    </row>
    <row r="21" spans="1:9" ht="12.75" customHeight="1" x14ac:dyDescent="0.2">
      <c r="A21" s="258" t="s">
        <v>179</v>
      </c>
      <c r="B21" s="258"/>
      <c r="C21" s="258"/>
      <c r="D21" s="258"/>
      <c r="E21" s="258"/>
      <c r="F21" s="258"/>
      <c r="G21" s="62">
        <v>14</v>
      </c>
      <c r="H21" s="75">
        <v>-19442745.600000001</v>
      </c>
      <c r="I21" s="75">
        <v>8819114.6799999997</v>
      </c>
    </row>
    <row r="22" spans="1:9" ht="12.75" customHeight="1" x14ac:dyDescent="0.2">
      <c r="A22" s="258" t="s">
        <v>180</v>
      </c>
      <c r="B22" s="258"/>
      <c r="C22" s="258"/>
      <c r="D22" s="258"/>
      <c r="E22" s="258"/>
      <c r="F22" s="258"/>
      <c r="G22" s="62">
        <v>15</v>
      </c>
      <c r="H22" s="75">
        <v>3761863.87</v>
      </c>
      <c r="I22" s="75">
        <v>11226412.6</v>
      </c>
    </row>
    <row r="23" spans="1:9" ht="12.75" customHeight="1" x14ac:dyDescent="0.2">
      <c r="A23" s="258" t="s">
        <v>181</v>
      </c>
      <c r="B23" s="258"/>
      <c r="C23" s="258"/>
      <c r="D23" s="258"/>
      <c r="E23" s="258"/>
      <c r="F23" s="258"/>
      <c r="G23" s="62">
        <v>16</v>
      </c>
      <c r="H23" s="75">
        <v>-64148627.590000004</v>
      </c>
      <c r="I23" s="75">
        <v>39061597.840000004</v>
      </c>
    </row>
    <row r="24" spans="1:9" ht="12.75" customHeight="1" x14ac:dyDescent="0.2">
      <c r="A24" s="251" t="s">
        <v>182</v>
      </c>
      <c r="B24" s="251"/>
      <c r="C24" s="251"/>
      <c r="D24" s="251"/>
      <c r="E24" s="251"/>
      <c r="F24" s="251"/>
      <c r="G24" s="58">
        <v>17</v>
      </c>
      <c r="H24" s="76">
        <f>H18+H19</f>
        <v>134974413.21000001</v>
      </c>
      <c r="I24" s="76">
        <f>I18+I19</f>
        <v>240360230.78999999</v>
      </c>
    </row>
    <row r="25" spans="1:9" ht="12.75" customHeight="1" x14ac:dyDescent="0.2">
      <c r="A25" s="236" t="s">
        <v>183</v>
      </c>
      <c r="B25" s="236"/>
      <c r="C25" s="236"/>
      <c r="D25" s="236"/>
      <c r="E25" s="236"/>
      <c r="F25" s="236"/>
      <c r="G25" s="62">
        <v>18</v>
      </c>
      <c r="H25" s="75">
        <v>-6793105.6299999999</v>
      </c>
      <c r="I25" s="75">
        <v>-10465289.6</v>
      </c>
    </row>
    <row r="26" spans="1:9" ht="12.75" customHeight="1" x14ac:dyDescent="0.2">
      <c r="A26" s="236" t="s">
        <v>184</v>
      </c>
      <c r="B26" s="236"/>
      <c r="C26" s="236"/>
      <c r="D26" s="236"/>
      <c r="E26" s="236"/>
      <c r="F26" s="236"/>
      <c r="G26" s="62">
        <v>19</v>
      </c>
      <c r="H26" s="75">
        <v>-26346903.140000001</v>
      </c>
      <c r="I26" s="75">
        <v>-19879948.41</v>
      </c>
    </row>
    <row r="27" spans="1:9" ht="28.9" customHeight="1" x14ac:dyDescent="0.2">
      <c r="A27" s="245" t="s">
        <v>185</v>
      </c>
      <c r="B27" s="245"/>
      <c r="C27" s="245"/>
      <c r="D27" s="245"/>
      <c r="E27" s="245"/>
      <c r="F27" s="245"/>
      <c r="G27" s="58">
        <v>20</v>
      </c>
      <c r="H27" s="76">
        <f>H24+H25+H26</f>
        <v>101834404.44</v>
      </c>
      <c r="I27" s="76">
        <f>I24+I25+I26</f>
        <v>210014992.78</v>
      </c>
    </row>
    <row r="28" spans="1:9" x14ac:dyDescent="0.2">
      <c r="A28" s="261" t="s">
        <v>186</v>
      </c>
      <c r="B28" s="261"/>
      <c r="C28" s="261"/>
      <c r="D28" s="261"/>
      <c r="E28" s="261"/>
      <c r="F28" s="261"/>
      <c r="G28" s="261"/>
      <c r="H28" s="261"/>
      <c r="I28" s="261"/>
    </row>
    <row r="29" spans="1:9" ht="23.45" customHeight="1" x14ac:dyDescent="0.2">
      <c r="A29" s="236" t="s">
        <v>187</v>
      </c>
      <c r="B29" s="236"/>
      <c r="C29" s="236"/>
      <c r="D29" s="236"/>
      <c r="E29" s="236"/>
      <c r="F29" s="236"/>
      <c r="G29" s="62">
        <v>21</v>
      </c>
      <c r="H29" s="74">
        <v>782135.47</v>
      </c>
      <c r="I29" s="74">
        <v>6295375.4199999999</v>
      </c>
    </row>
    <row r="30" spans="1:9" ht="12.75" customHeight="1" x14ac:dyDescent="0.2">
      <c r="A30" s="236" t="s">
        <v>188</v>
      </c>
      <c r="B30" s="236"/>
      <c r="C30" s="236"/>
      <c r="D30" s="236"/>
      <c r="E30" s="236"/>
      <c r="F30" s="236"/>
      <c r="G30" s="62">
        <v>22</v>
      </c>
      <c r="H30" s="74">
        <v>736642208</v>
      </c>
      <c r="I30" s="74">
        <v>681699864</v>
      </c>
    </row>
    <row r="31" spans="1:9" ht="12.75" customHeight="1" x14ac:dyDescent="0.2">
      <c r="A31" s="236" t="s">
        <v>189</v>
      </c>
      <c r="B31" s="236"/>
      <c r="C31" s="236"/>
      <c r="D31" s="236"/>
      <c r="E31" s="236"/>
      <c r="F31" s="236"/>
      <c r="G31" s="62">
        <v>23</v>
      </c>
      <c r="H31" s="74">
        <v>28154848.079999998</v>
      </c>
      <c r="I31" s="74">
        <v>31786075.18</v>
      </c>
    </row>
    <row r="32" spans="1:9" ht="12.75" customHeight="1" x14ac:dyDescent="0.2">
      <c r="A32" s="236" t="s">
        <v>190</v>
      </c>
      <c r="B32" s="236"/>
      <c r="C32" s="236"/>
      <c r="D32" s="236"/>
      <c r="E32" s="236"/>
      <c r="F32" s="236"/>
      <c r="G32" s="62">
        <v>24</v>
      </c>
      <c r="H32" s="74">
        <v>11555235.130000001</v>
      </c>
      <c r="I32" s="74">
        <v>13935839.24</v>
      </c>
    </row>
    <row r="33" spans="1:9" ht="12.75" customHeight="1" x14ac:dyDescent="0.2">
      <c r="A33" s="236" t="s">
        <v>191</v>
      </c>
      <c r="B33" s="236"/>
      <c r="C33" s="236"/>
      <c r="D33" s="236"/>
      <c r="E33" s="236"/>
      <c r="F33" s="236"/>
      <c r="G33" s="62">
        <v>25</v>
      </c>
      <c r="H33" s="74">
        <v>717369059.37</v>
      </c>
      <c r="I33" s="74">
        <v>410734707</v>
      </c>
    </row>
    <row r="34" spans="1:9" ht="12.75" customHeight="1" x14ac:dyDescent="0.2">
      <c r="A34" s="236" t="s">
        <v>192</v>
      </c>
      <c r="B34" s="236"/>
      <c r="C34" s="236"/>
      <c r="D34" s="236"/>
      <c r="E34" s="236"/>
      <c r="F34" s="236"/>
      <c r="G34" s="62">
        <v>26</v>
      </c>
      <c r="H34" s="74">
        <v>0</v>
      </c>
      <c r="I34" s="74">
        <v>0</v>
      </c>
    </row>
    <row r="35" spans="1:9" ht="27.6" customHeight="1" x14ac:dyDescent="0.2">
      <c r="A35" s="251" t="s">
        <v>193</v>
      </c>
      <c r="B35" s="251"/>
      <c r="C35" s="251"/>
      <c r="D35" s="251"/>
      <c r="E35" s="251"/>
      <c r="F35" s="251"/>
      <c r="G35" s="58">
        <v>27</v>
      </c>
      <c r="H35" s="73">
        <f>H29+H30+H31+H32+H33+H34</f>
        <v>1494503486.05</v>
      </c>
      <c r="I35" s="73">
        <f>I29+I30+I31+I32+I33+I34</f>
        <v>1144451860.8399999</v>
      </c>
    </row>
    <row r="36" spans="1:9" ht="26.45" customHeight="1" x14ac:dyDescent="0.2">
      <c r="A36" s="236" t="s">
        <v>194</v>
      </c>
      <c r="B36" s="236"/>
      <c r="C36" s="236"/>
      <c r="D36" s="236"/>
      <c r="E36" s="236"/>
      <c r="F36" s="236"/>
      <c r="G36" s="62">
        <v>28</v>
      </c>
      <c r="H36" s="74">
        <v>-145145630.5</v>
      </c>
      <c r="I36" s="74">
        <v>-139012990.06</v>
      </c>
    </row>
    <row r="37" spans="1:9" ht="12.75" customHeight="1" x14ac:dyDescent="0.2">
      <c r="A37" s="236" t="s">
        <v>195</v>
      </c>
      <c r="B37" s="236"/>
      <c r="C37" s="236"/>
      <c r="D37" s="236"/>
      <c r="E37" s="236"/>
      <c r="F37" s="236"/>
      <c r="G37" s="62">
        <v>29</v>
      </c>
      <c r="H37" s="74">
        <v>-593212689.71000004</v>
      </c>
      <c r="I37" s="74">
        <v>-645625217.34000003</v>
      </c>
    </row>
    <row r="38" spans="1:9" ht="12.75" customHeight="1" x14ac:dyDescent="0.2">
      <c r="A38" s="236" t="s">
        <v>196</v>
      </c>
      <c r="B38" s="236"/>
      <c r="C38" s="236"/>
      <c r="D38" s="236"/>
      <c r="E38" s="236"/>
      <c r="F38" s="236"/>
      <c r="G38" s="62">
        <v>30</v>
      </c>
      <c r="H38" s="74">
        <v>-841643654.73000002</v>
      </c>
      <c r="I38" s="74">
        <v>-394061210.01999998</v>
      </c>
    </row>
    <row r="39" spans="1:9" ht="12.75" customHeight="1" x14ac:dyDescent="0.2">
      <c r="A39" s="236" t="s">
        <v>197</v>
      </c>
      <c r="B39" s="236"/>
      <c r="C39" s="236"/>
      <c r="D39" s="236"/>
      <c r="E39" s="236"/>
      <c r="F39" s="236"/>
      <c r="G39" s="62">
        <v>31</v>
      </c>
      <c r="H39" s="74">
        <v>-10539944.609999999</v>
      </c>
      <c r="I39" s="74">
        <v>-454636.48</v>
      </c>
    </row>
    <row r="40" spans="1:9" ht="12.75" customHeight="1" x14ac:dyDescent="0.2">
      <c r="A40" s="236" t="s">
        <v>198</v>
      </c>
      <c r="B40" s="236"/>
      <c r="C40" s="236"/>
      <c r="D40" s="236"/>
      <c r="E40" s="236"/>
      <c r="F40" s="236"/>
      <c r="G40" s="62">
        <v>32</v>
      </c>
      <c r="H40" s="74">
        <v>0</v>
      </c>
      <c r="I40" s="74">
        <v>0</v>
      </c>
    </row>
    <row r="41" spans="1:9" ht="22.9" customHeight="1" x14ac:dyDescent="0.2">
      <c r="A41" s="251" t="s">
        <v>199</v>
      </c>
      <c r="B41" s="251"/>
      <c r="C41" s="251"/>
      <c r="D41" s="251"/>
      <c r="E41" s="251"/>
      <c r="F41" s="251"/>
      <c r="G41" s="58">
        <v>33</v>
      </c>
      <c r="H41" s="73">
        <f>H36+H37+H38+H39+H40</f>
        <v>-1590541919.55</v>
      </c>
      <c r="I41" s="73">
        <f>I36+I37+I38+I39+I40</f>
        <v>-1179154053.9000001</v>
      </c>
    </row>
    <row r="42" spans="1:9" ht="30.6" customHeight="1" x14ac:dyDescent="0.2">
      <c r="A42" s="245" t="s">
        <v>200</v>
      </c>
      <c r="B42" s="245"/>
      <c r="C42" s="245"/>
      <c r="D42" s="245"/>
      <c r="E42" s="245"/>
      <c r="F42" s="245"/>
      <c r="G42" s="58">
        <v>34</v>
      </c>
      <c r="H42" s="73">
        <f>H35+H41</f>
        <v>-96038433.5</v>
      </c>
      <c r="I42" s="73">
        <f>I35+I41</f>
        <v>-34702193.060000002</v>
      </c>
    </row>
    <row r="43" spans="1:9" x14ac:dyDescent="0.2">
      <c r="A43" s="261" t="s">
        <v>201</v>
      </c>
      <c r="B43" s="261"/>
      <c r="C43" s="261"/>
      <c r="D43" s="261"/>
      <c r="E43" s="261"/>
      <c r="F43" s="261"/>
      <c r="G43" s="261"/>
      <c r="H43" s="261"/>
      <c r="I43" s="261"/>
    </row>
    <row r="44" spans="1:9" ht="12.75" customHeight="1" x14ac:dyDescent="0.2">
      <c r="A44" s="236" t="s">
        <v>202</v>
      </c>
      <c r="B44" s="236"/>
      <c r="C44" s="236"/>
      <c r="D44" s="236"/>
      <c r="E44" s="236"/>
      <c r="F44" s="236"/>
      <c r="G44" s="62">
        <v>35</v>
      </c>
      <c r="H44" s="74">
        <v>0</v>
      </c>
      <c r="I44" s="74">
        <v>0</v>
      </c>
    </row>
    <row r="45" spans="1:9" ht="27.6" customHeight="1" x14ac:dyDescent="0.2">
      <c r="A45" s="236" t="s">
        <v>203</v>
      </c>
      <c r="B45" s="236"/>
      <c r="C45" s="236"/>
      <c r="D45" s="236"/>
      <c r="E45" s="236"/>
      <c r="F45" s="236"/>
      <c r="G45" s="62">
        <v>36</v>
      </c>
      <c r="H45" s="74">
        <v>0</v>
      </c>
      <c r="I45" s="74">
        <v>0</v>
      </c>
    </row>
    <row r="46" spans="1:9" ht="12.75" customHeight="1" x14ac:dyDescent="0.2">
      <c r="A46" s="236" t="s">
        <v>204</v>
      </c>
      <c r="B46" s="236"/>
      <c r="C46" s="236"/>
      <c r="D46" s="236"/>
      <c r="E46" s="236"/>
      <c r="F46" s="236"/>
      <c r="G46" s="62">
        <v>37</v>
      </c>
      <c r="H46" s="74">
        <v>133431659.13</v>
      </c>
      <c r="I46" s="74">
        <v>53202096.289999999</v>
      </c>
    </row>
    <row r="47" spans="1:9" ht="12.75" customHeight="1" x14ac:dyDescent="0.2">
      <c r="A47" s="236" t="s">
        <v>205</v>
      </c>
      <c r="B47" s="236"/>
      <c r="C47" s="236"/>
      <c r="D47" s="236"/>
      <c r="E47" s="236"/>
      <c r="F47" s="236"/>
      <c r="G47" s="62">
        <v>38</v>
      </c>
      <c r="H47" s="74">
        <v>2167325</v>
      </c>
      <c r="I47" s="74">
        <v>0</v>
      </c>
    </row>
    <row r="48" spans="1:9" ht="25.9" customHeight="1" x14ac:dyDescent="0.2">
      <c r="A48" s="251" t="s">
        <v>206</v>
      </c>
      <c r="B48" s="251"/>
      <c r="C48" s="251"/>
      <c r="D48" s="251"/>
      <c r="E48" s="251"/>
      <c r="F48" s="251"/>
      <c r="G48" s="58">
        <v>39</v>
      </c>
      <c r="H48" s="73">
        <f>H44+H45+H46+H47</f>
        <v>135598984.13</v>
      </c>
      <c r="I48" s="73">
        <f>I44+I45+I46+I47</f>
        <v>53202096.289999999</v>
      </c>
    </row>
    <row r="49" spans="1:9" ht="24.6" customHeight="1" x14ac:dyDescent="0.2">
      <c r="A49" s="236" t="s">
        <v>297</v>
      </c>
      <c r="B49" s="236"/>
      <c r="C49" s="236"/>
      <c r="D49" s="236"/>
      <c r="E49" s="236"/>
      <c r="F49" s="236"/>
      <c r="G49" s="62">
        <v>40</v>
      </c>
      <c r="H49" s="74">
        <v>-54630505.869999997</v>
      </c>
      <c r="I49" s="74">
        <v>-77217872.950000003</v>
      </c>
    </row>
    <row r="50" spans="1:9" ht="12.75" customHeight="1" x14ac:dyDescent="0.2">
      <c r="A50" s="236" t="s">
        <v>207</v>
      </c>
      <c r="B50" s="236"/>
      <c r="C50" s="236"/>
      <c r="D50" s="236"/>
      <c r="E50" s="236"/>
      <c r="F50" s="236"/>
      <c r="G50" s="62">
        <v>41</v>
      </c>
      <c r="H50" s="74">
        <v>-78439887.459999993</v>
      </c>
      <c r="I50" s="74">
        <v>-62605299.57</v>
      </c>
    </row>
    <row r="51" spans="1:9" ht="12.75" customHeight="1" x14ac:dyDescent="0.2">
      <c r="A51" s="236" t="s">
        <v>208</v>
      </c>
      <c r="B51" s="236"/>
      <c r="C51" s="236"/>
      <c r="D51" s="236"/>
      <c r="E51" s="236"/>
      <c r="F51" s="236"/>
      <c r="G51" s="62">
        <v>42</v>
      </c>
      <c r="H51" s="74">
        <v>0</v>
      </c>
      <c r="I51" s="74">
        <v>0</v>
      </c>
    </row>
    <row r="52" spans="1:9" ht="26.45" customHeight="1" x14ac:dyDescent="0.2">
      <c r="A52" s="236" t="s">
        <v>209</v>
      </c>
      <c r="B52" s="236"/>
      <c r="C52" s="236"/>
      <c r="D52" s="236"/>
      <c r="E52" s="236"/>
      <c r="F52" s="236"/>
      <c r="G52" s="62">
        <v>43</v>
      </c>
      <c r="H52" s="74">
        <v>0</v>
      </c>
      <c r="I52" s="74">
        <v>0</v>
      </c>
    </row>
    <row r="53" spans="1:9" ht="12.75" customHeight="1" x14ac:dyDescent="0.2">
      <c r="A53" s="236" t="s">
        <v>210</v>
      </c>
      <c r="B53" s="236"/>
      <c r="C53" s="236"/>
      <c r="D53" s="236"/>
      <c r="E53" s="236"/>
      <c r="F53" s="236"/>
      <c r="G53" s="62">
        <v>44</v>
      </c>
      <c r="H53" s="74">
        <v>-10748564.050000001</v>
      </c>
      <c r="I53" s="74">
        <v>-8940005.9800000004</v>
      </c>
    </row>
    <row r="54" spans="1:9" ht="27.6" customHeight="1" x14ac:dyDescent="0.2">
      <c r="A54" s="251" t="s">
        <v>211</v>
      </c>
      <c r="B54" s="251"/>
      <c r="C54" s="251"/>
      <c r="D54" s="251"/>
      <c r="E54" s="251"/>
      <c r="F54" s="251"/>
      <c r="G54" s="58">
        <v>45</v>
      </c>
      <c r="H54" s="73">
        <f>H49+H50+H51+H52+H53</f>
        <v>-143818957.38</v>
      </c>
      <c r="I54" s="73">
        <f>I49+I50+I51+I52+I53</f>
        <v>-148763178.5</v>
      </c>
    </row>
    <row r="55" spans="1:9" ht="27.6" customHeight="1" x14ac:dyDescent="0.2">
      <c r="A55" s="245" t="s">
        <v>212</v>
      </c>
      <c r="B55" s="245"/>
      <c r="C55" s="245"/>
      <c r="D55" s="245"/>
      <c r="E55" s="245"/>
      <c r="F55" s="245"/>
      <c r="G55" s="58">
        <v>46</v>
      </c>
      <c r="H55" s="73">
        <f>H48+H54</f>
        <v>-8219973.25</v>
      </c>
      <c r="I55" s="73">
        <f>I48+I54</f>
        <v>-95561082.209999993</v>
      </c>
    </row>
    <row r="56" spans="1:9" x14ac:dyDescent="0.2">
      <c r="A56" s="214" t="s">
        <v>213</v>
      </c>
      <c r="B56" s="214"/>
      <c r="C56" s="214"/>
      <c r="D56" s="214"/>
      <c r="E56" s="214"/>
      <c r="F56" s="214"/>
      <c r="G56" s="62">
        <v>47</v>
      </c>
      <c r="H56" s="74">
        <v>0</v>
      </c>
      <c r="I56" s="74">
        <v>0</v>
      </c>
    </row>
    <row r="57" spans="1:9" ht="27" customHeight="1" x14ac:dyDescent="0.2">
      <c r="A57" s="245" t="s">
        <v>214</v>
      </c>
      <c r="B57" s="245"/>
      <c r="C57" s="245"/>
      <c r="D57" s="245"/>
      <c r="E57" s="245"/>
      <c r="F57" s="245"/>
      <c r="G57" s="58">
        <v>48</v>
      </c>
      <c r="H57" s="73">
        <f>H27+H42+H55+H56</f>
        <v>-2424002.31</v>
      </c>
      <c r="I57" s="73">
        <f>I27+I42+I55+I56</f>
        <v>79751717.510000005</v>
      </c>
    </row>
    <row r="58" spans="1:9" ht="15.6" customHeight="1" x14ac:dyDescent="0.2">
      <c r="A58" s="262" t="s">
        <v>215</v>
      </c>
      <c r="B58" s="262"/>
      <c r="C58" s="262"/>
      <c r="D58" s="262"/>
      <c r="E58" s="262"/>
      <c r="F58" s="262"/>
      <c r="G58" s="62">
        <v>49</v>
      </c>
      <c r="H58" s="74">
        <v>134071316.31</v>
      </c>
      <c r="I58" s="74">
        <v>131647314</v>
      </c>
    </row>
    <row r="59" spans="1:9" ht="28.9" customHeight="1" x14ac:dyDescent="0.2">
      <c r="A59" s="245" t="s">
        <v>216</v>
      </c>
      <c r="B59" s="245"/>
      <c r="C59" s="245"/>
      <c r="D59" s="245"/>
      <c r="E59" s="245"/>
      <c r="F59" s="245"/>
      <c r="G59" s="58">
        <v>50</v>
      </c>
      <c r="H59" s="73">
        <f>H57+H58</f>
        <v>131647314</v>
      </c>
      <c r="I59" s="73">
        <f>I57+I58</f>
        <v>211399031.50999999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rowBreaks count="1" manualBreakCount="1">
    <brk id="4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6" topLeftCell="A7" activePane="bottomLeft" state="frozen"/>
      <selection sqref="A1:C1"/>
      <selection pane="bottomLeft" activeCell="A7" sqref="A7:I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1" t="s">
        <v>217</v>
      </c>
      <c r="B1" s="256"/>
      <c r="C1" s="256"/>
      <c r="D1" s="256"/>
      <c r="E1" s="256"/>
      <c r="F1" s="256"/>
      <c r="G1" s="256"/>
      <c r="H1" s="256"/>
      <c r="I1" s="256"/>
    </row>
    <row r="2" spans="1:9" ht="12.75" customHeight="1" x14ac:dyDescent="0.2">
      <c r="A2" s="240" t="s">
        <v>319</v>
      </c>
      <c r="B2" s="221"/>
      <c r="C2" s="221"/>
      <c r="D2" s="221"/>
      <c r="E2" s="221"/>
      <c r="F2" s="221"/>
      <c r="G2" s="221"/>
      <c r="H2" s="221"/>
      <c r="I2" s="221"/>
    </row>
    <row r="3" spans="1:9" x14ac:dyDescent="0.2">
      <c r="A3" s="249" t="s">
        <v>435</v>
      </c>
      <c r="B3" s="264"/>
      <c r="C3" s="264"/>
      <c r="D3" s="264"/>
      <c r="E3" s="264"/>
      <c r="F3" s="264"/>
      <c r="G3" s="264"/>
      <c r="H3" s="264"/>
      <c r="I3" s="264"/>
    </row>
    <row r="4" spans="1:9" x14ac:dyDescent="0.2">
      <c r="A4" s="257" t="s">
        <v>486</v>
      </c>
      <c r="B4" s="224"/>
      <c r="C4" s="224"/>
      <c r="D4" s="224"/>
      <c r="E4" s="224"/>
      <c r="F4" s="224"/>
      <c r="G4" s="224"/>
      <c r="H4" s="224"/>
      <c r="I4" s="225"/>
    </row>
    <row r="5" spans="1:9" ht="33.75" x14ac:dyDescent="0.2">
      <c r="A5" s="237" t="s">
        <v>2</v>
      </c>
      <c r="B5" s="229"/>
      <c r="C5" s="229"/>
      <c r="D5" s="229"/>
      <c r="E5" s="229"/>
      <c r="F5" s="229"/>
      <c r="G5" s="59" t="s">
        <v>106</v>
      </c>
      <c r="H5" s="60" t="s">
        <v>290</v>
      </c>
      <c r="I5" s="60" t="s">
        <v>275</v>
      </c>
    </row>
    <row r="6" spans="1:9" x14ac:dyDescent="0.2">
      <c r="A6" s="260">
        <v>1</v>
      </c>
      <c r="B6" s="229"/>
      <c r="C6" s="229"/>
      <c r="D6" s="229"/>
      <c r="E6" s="229"/>
      <c r="F6" s="229"/>
      <c r="G6" s="61">
        <v>2</v>
      </c>
      <c r="H6" s="60" t="s">
        <v>166</v>
      </c>
      <c r="I6" s="60" t="s">
        <v>167</v>
      </c>
    </row>
    <row r="7" spans="1:9" x14ac:dyDescent="0.2">
      <c r="A7" s="261" t="s">
        <v>168</v>
      </c>
      <c r="B7" s="263"/>
      <c r="C7" s="263"/>
      <c r="D7" s="263"/>
      <c r="E7" s="263"/>
      <c r="F7" s="263"/>
      <c r="G7" s="263"/>
      <c r="H7" s="263"/>
      <c r="I7" s="263"/>
    </row>
    <row r="8" spans="1:9" x14ac:dyDescent="0.2">
      <c r="A8" s="236" t="s">
        <v>218</v>
      </c>
      <c r="B8" s="236"/>
      <c r="C8" s="236"/>
      <c r="D8" s="236"/>
      <c r="E8" s="236"/>
      <c r="F8" s="236"/>
      <c r="G8" s="57">
        <v>1</v>
      </c>
      <c r="H8" s="74">
        <v>0</v>
      </c>
      <c r="I8" s="74">
        <v>0</v>
      </c>
    </row>
    <row r="9" spans="1:9" x14ac:dyDescent="0.2">
      <c r="A9" s="236" t="s">
        <v>219</v>
      </c>
      <c r="B9" s="236"/>
      <c r="C9" s="236"/>
      <c r="D9" s="236"/>
      <c r="E9" s="236"/>
      <c r="F9" s="236"/>
      <c r="G9" s="57">
        <v>2</v>
      </c>
      <c r="H9" s="74">
        <v>0</v>
      </c>
      <c r="I9" s="74">
        <v>0</v>
      </c>
    </row>
    <row r="10" spans="1:9" x14ac:dyDescent="0.2">
      <c r="A10" s="236" t="s">
        <v>220</v>
      </c>
      <c r="B10" s="236"/>
      <c r="C10" s="236"/>
      <c r="D10" s="236"/>
      <c r="E10" s="236"/>
      <c r="F10" s="236"/>
      <c r="G10" s="57">
        <v>3</v>
      </c>
      <c r="H10" s="74">
        <v>0</v>
      </c>
      <c r="I10" s="74">
        <v>0</v>
      </c>
    </row>
    <row r="11" spans="1:9" x14ac:dyDescent="0.2">
      <c r="A11" s="236" t="s">
        <v>221</v>
      </c>
      <c r="B11" s="236"/>
      <c r="C11" s="236"/>
      <c r="D11" s="236"/>
      <c r="E11" s="236"/>
      <c r="F11" s="236"/>
      <c r="G11" s="57">
        <v>4</v>
      </c>
      <c r="H11" s="74">
        <v>0</v>
      </c>
      <c r="I11" s="74">
        <v>0</v>
      </c>
    </row>
    <row r="12" spans="1:9" x14ac:dyDescent="0.2">
      <c r="A12" s="236" t="s">
        <v>371</v>
      </c>
      <c r="B12" s="236"/>
      <c r="C12" s="236"/>
      <c r="D12" s="236"/>
      <c r="E12" s="236"/>
      <c r="F12" s="236"/>
      <c r="G12" s="57">
        <v>5</v>
      </c>
      <c r="H12" s="74">
        <v>0</v>
      </c>
      <c r="I12" s="74">
        <v>0</v>
      </c>
    </row>
    <row r="13" spans="1:9" ht="24" customHeight="1" x14ac:dyDescent="0.2">
      <c r="A13" s="247" t="s">
        <v>379</v>
      </c>
      <c r="B13" s="247"/>
      <c r="C13" s="247"/>
      <c r="D13" s="247"/>
      <c r="E13" s="247"/>
      <c r="F13" s="247"/>
      <c r="G13" s="58">
        <v>6</v>
      </c>
      <c r="H13" s="77">
        <f>SUM(H8:H12)</f>
        <v>0</v>
      </c>
      <c r="I13" s="77">
        <f>SUM(I8:I12)</f>
        <v>0</v>
      </c>
    </row>
    <row r="14" spans="1:9" x14ac:dyDescent="0.2">
      <c r="A14" s="236" t="s">
        <v>372</v>
      </c>
      <c r="B14" s="236"/>
      <c r="C14" s="236"/>
      <c r="D14" s="236"/>
      <c r="E14" s="236"/>
      <c r="F14" s="236"/>
      <c r="G14" s="57">
        <v>7</v>
      </c>
      <c r="H14" s="74">
        <v>0</v>
      </c>
      <c r="I14" s="74">
        <v>0</v>
      </c>
    </row>
    <row r="15" spans="1:9" x14ac:dyDescent="0.2">
      <c r="A15" s="236" t="s">
        <v>373</v>
      </c>
      <c r="B15" s="236"/>
      <c r="C15" s="236"/>
      <c r="D15" s="236"/>
      <c r="E15" s="236"/>
      <c r="F15" s="236"/>
      <c r="G15" s="57">
        <v>8</v>
      </c>
      <c r="H15" s="74">
        <v>0</v>
      </c>
      <c r="I15" s="74">
        <v>0</v>
      </c>
    </row>
    <row r="16" spans="1:9" x14ac:dyDescent="0.2">
      <c r="A16" s="236" t="s">
        <v>374</v>
      </c>
      <c r="B16" s="236"/>
      <c r="C16" s="236"/>
      <c r="D16" s="236"/>
      <c r="E16" s="236"/>
      <c r="F16" s="236"/>
      <c r="G16" s="57">
        <v>9</v>
      </c>
      <c r="H16" s="74">
        <v>0</v>
      </c>
      <c r="I16" s="74">
        <v>0</v>
      </c>
    </row>
    <row r="17" spans="1:9" x14ac:dyDescent="0.2">
      <c r="A17" s="236" t="s">
        <v>375</v>
      </c>
      <c r="B17" s="236"/>
      <c r="C17" s="236"/>
      <c r="D17" s="236"/>
      <c r="E17" s="236"/>
      <c r="F17" s="236"/>
      <c r="G17" s="57">
        <v>10</v>
      </c>
      <c r="H17" s="74">
        <v>0</v>
      </c>
      <c r="I17" s="74">
        <v>0</v>
      </c>
    </row>
    <row r="18" spans="1:9" x14ac:dyDescent="0.2">
      <c r="A18" s="236" t="s">
        <v>376</v>
      </c>
      <c r="B18" s="236"/>
      <c r="C18" s="236"/>
      <c r="D18" s="236"/>
      <c r="E18" s="236"/>
      <c r="F18" s="236"/>
      <c r="G18" s="57">
        <v>11</v>
      </c>
      <c r="H18" s="74">
        <v>0</v>
      </c>
      <c r="I18" s="74">
        <v>0</v>
      </c>
    </row>
    <row r="19" spans="1:9" x14ac:dyDescent="0.2">
      <c r="A19" s="236" t="s">
        <v>377</v>
      </c>
      <c r="B19" s="236"/>
      <c r="C19" s="236"/>
      <c r="D19" s="236"/>
      <c r="E19" s="236"/>
      <c r="F19" s="236"/>
      <c r="G19" s="57">
        <v>12</v>
      </c>
      <c r="H19" s="74">
        <v>0</v>
      </c>
      <c r="I19" s="74">
        <v>0</v>
      </c>
    </row>
    <row r="20" spans="1:9" ht="26.25" customHeight="1" x14ac:dyDescent="0.2">
      <c r="A20" s="247" t="s">
        <v>380</v>
      </c>
      <c r="B20" s="247"/>
      <c r="C20" s="247"/>
      <c r="D20" s="247"/>
      <c r="E20" s="247"/>
      <c r="F20" s="247"/>
      <c r="G20" s="58">
        <v>13</v>
      </c>
      <c r="H20" s="77">
        <f>SUM(H14:H19)</f>
        <v>0</v>
      </c>
      <c r="I20" s="77">
        <f>SUM(I14:I19)</f>
        <v>0</v>
      </c>
    </row>
    <row r="21" spans="1:9" ht="25.9" customHeight="1" x14ac:dyDescent="0.2">
      <c r="A21" s="245" t="s">
        <v>381</v>
      </c>
      <c r="B21" s="245"/>
      <c r="C21" s="245"/>
      <c r="D21" s="245"/>
      <c r="E21" s="245"/>
      <c r="F21" s="245"/>
      <c r="G21" s="58">
        <v>14</v>
      </c>
      <c r="H21" s="73">
        <f>H13+H20</f>
        <v>0</v>
      </c>
      <c r="I21" s="73">
        <f>I13+I20</f>
        <v>0</v>
      </c>
    </row>
    <row r="22" spans="1:9" x14ac:dyDescent="0.2">
      <c r="A22" s="261" t="s">
        <v>186</v>
      </c>
      <c r="B22" s="263"/>
      <c r="C22" s="263"/>
      <c r="D22" s="263"/>
      <c r="E22" s="263"/>
      <c r="F22" s="263"/>
      <c r="G22" s="263"/>
      <c r="H22" s="263"/>
      <c r="I22" s="263"/>
    </row>
    <row r="23" spans="1:9" ht="26.45" customHeight="1" x14ac:dyDescent="0.2">
      <c r="A23" s="236" t="s">
        <v>222</v>
      </c>
      <c r="B23" s="236"/>
      <c r="C23" s="236"/>
      <c r="D23" s="236"/>
      <c r="E23" s="236"/>
      <c r="F23" s="236"/>
      <c r="G23" s="57">
        <v>15</v>
      </c>
      <c r="H23" s="74">
        <v>0</v>
      </c>
      <c r="I23" s="74">
        <v>0</v>
      </c>
    </row>
    <row r="24" spans="1:9" x14ac:dyDescent="0.2">
      <c r="A24" s="236" t="s">
        <v>223</v>
      </c>
      <c r="B24" s="236"/>
      <c r="C24" s="236"/>
      <c r="D24" s="236"/>
      <c r="E24" s="236"/>
      <c r="F24" s="236"/>
      <c r="G24" s="57">
        <v>16</v>
      </c>
      <c r="H24" s="74">
        <v>0</v>
      </c>
      <c r="I24" s="74">
        <v>0</v>
      </c>
    </row>
    <row r="25" spans="1:9" x14ac:dyDescent="0.2">
      <c r="A25" s="236" t="s">
        <v>224</v>
      </c>
      <c r="B25" s="236"/>
      <c r="C25" s="236"/>
      <c r="D25" s="236"/>
      <c r="E25" s="236"/>
      <c r="F25" s="236"/>
      <c r="G25" s="57">
        <v>17</v>
      </c>
      <c r="H25" s="74">
        <v>0</v>
      </c>
      <c r="I25" s="74">
        <v>0</v>
      </c>
    </row>
    <row r="26" spans="1:9" x14ac:dyDescent="0.2">
      <c r="A26" s="236" t="s">
        <v>225</v>
      </c>
      <c r="B26" s="236"/>
      <c r="C26" s="236"/>
      <c r="D26" s="236"/>
      <c r="E26" s="236"/>
      <c r="F26" s="236"/>
      <c r="G26" s="57">
        <v>18</v>
      </c>
      <c r="H26" s="74">
        <v>0</v>
      </c>
      <c r="I26" s="74">
        <v>0</v>
      </c>
    </row>
    <row r="27" spans="1:9" x14ac:dyDescent="0.2">
      <c r="A27" s="236" t="s">
        <v>226</v>
      </c>
      <c r="B27" s="236"/>
      <c r="C27" s="236"/>
      <c r="D27" s="236"/>
      <c r="E27" s="236"/>
      <c r="F27" s="236"/>
      <c r="G27" s="57">
        <v>19</v>
      </c>
      <c r="H27" s="74">
        <v>0</v>
      </c>
      <c r="I27" s="74">
        <v>0</v>
      </c>
    </row>
    <row r="28" spans="1:9" x14ac:dyDescent="0.2">
      <c r="A28" s="236" t="s">
        <v>227</v>
      </c>
      <c r="B28" s="236"/>
      <c r="C28" s="236"/>
      <c r="D28" s="236"/>
      <c r="E28" s="236"/>
      <c r="F28" s="236"/>
      <c r="G28" s="57">
        <v>20</v>
      </c>
      <c r="H28" s="74">
        <v>0</v>
      </c>
      <c r="I28" s="74">
        <v>0</v>
      </c>
    </row>
    <row r="29" spans="1:9" ht="25.15" customHeight="1" x14ac:dyDescent="0.2">
      <c r="A29" s="251" t="s">
        <v>408</v>
      </c>
      <c r="B29" s="251"/>
      <c r="C29" s="251"/>
      <c r="D29" s="251"/>
      <c r="E29" s="251"/>
      <c r="F29" s="251"/>
      <c r="G29" s="58">
        <v>21</v>
      </c>
      <c r="H29" s="73">
        <f>SUM(H23:H28)</f>
        <v>0</v>
      </c>
      <c r="I29" s="73">
        <f>SUM(I23:I28)</f>
        <v>0</v>
      </c>
    </row>
    <row r="30" spans="1:9" ht="21" customHeight="1" x14ac:dyDescent="0.2">
      <c r="A30" s="236" t="s">
        <v>228</v>
      </c>
      <c r="B30" s="236"/>
      <c r="C30" s="236"/>
      <c r="D30" s="236"/>
      <c r="E30" s="236"/>
      <c r="F30" s="236"/>
      <c r="G30" s="57">
        <v>22</v>
      </c>
      <c r="H30" s="74">
        <v>0</v>
      </c>
      <c r="I30" s="74">
        <v>0</v>
      </c>
    </row>
    <row r="31" spans="1:9" x14ac:dyDescent="0.2">
      <c r="A31" s="236" t="s">
        <v>229</v>
      </c>
      <c r="B31" s="236"/>
      <c r="C31" s="236"/>
      <c r="D31" s="236"/>
      <c r="E31" s="236"/>
      <c r="F31" s="236"/>
      <c r="G31" s="57">
        <v>23</v>
      </c>
      <c r="H31" s="74">
        <v>0</v>
      </c>
      <c r="I31" s="74">
        <v>0</v>
      </c>
    </row>
    <row r="32" spans="1:9" x14ac:dyDescent="0.2">
      <c r="A32" s="236" t="s">
        <v>378</v>
      </c>
      <c r="B32" s="236"/>
      <c r="C32" s="236"/>
      <c r="D32" s="236"/>
      <c r="E32" s="236"/>
      <c r="F32" s="236"/>
      <c r="G32" s="57">
        <v>24</v>
      </c>
      <c r="H32" s="74">
        <v>0</v>
      </c>
      <c r="I32" s="74">
        <v>0</v>
      </c>
    </row>
    <row r="33" spans="1:9" x14ac:dyDescent="0.2">
      <c r="A33" s="236" t="s">
        <v>230</v>
      </c>
      <c r="B33" s="236"/>
      <c r="C33" s="236"/>
      <c r="D33" s="236"/>
      <c r="E33" s="236"/>
      <c r="F33" s="236"/>
      <c r="G33" s="57">
        <v>25</v>
      </c>
      <c r="H33" s="74">
        <v>0</v>
      </c>
      <c r="I33" s="74">
        <v>0</v>
      </c>
    </row>
    <row r="34" spans="1:9" x14ac:dyDescent="0.2">
      <c r="A34" s="236" t="s">
        <v>231</v>
      </c>
      <c r="B34" s="236"/>
      <c r="C34" s="236"/>
      <c r="D34" s="236"/>
      <c r="E34" s="236"/>
      <c r="F34" s="236"/>
      <c r="G34" s="57">
        <v>26</v>
      </c>
      <c r="H34" s="74">
        <v>0</v>
      </c>
      <c r="I34" s="74">
        <v>0</v>
      </c>
    </row>
    <row r="35" spans="1:9" ht="28.9" customHeight="1" x14ac:dyDescent="0.2">
      <c r="A35" s="251" t="s">
        <v>409</v>
      </c>
      <c r="B35" s="251"/>
      <c r="C35" s="251"/>
      <c r="D35" s="251"/>
      <c r="E35" s="251"/>
      <c r="F35" s="251"/>
      <c r="G35" s="58">
        <v>27</v>
      </c>
      <c r="H35" s="73">
        <f>SUM(H30:H34)</f>
        <v>0</v>
      </c>
      <c r="I35" s="73">
        <f>SUM(I30:I34)</f>
        <v>0</v>
      </c>
    </row>
    <row r="36" spans="1:9" ht="26.45" customHeight="1" x14ac:dyDescent="0.2">
      <c r="A36" s="245" t="s">
        <v>382</v>
      </c>
      <c r="B36" s="245"/>
      <c r="C36" s="245"/>
      <c r="D36" s="245"/>
      <c r="E36" s="245"/>
      <c r="F36" s="245"/>
      <c r="G36" s="58">
        <v>28</v>
      </c>
      <c r="H36" s="73">
        <f>H29+H35</f>
        <v>0</v>
      </c>
      <c r="I36" s="73">
        <f>I29+I35</f>
        <v>0</v>
      </c>
    </row>
    <row r="37" spans="1:9" x14ac:dyDescent="0.2">
      <c r="A37" s="261" t="s">
        <v>201</v>
      </c>
      <c r="B37" s="263"/>
      <c r="C37" s="263"/>
      <c r="D37" s="263"/>
      <c r="E37" s="263"/>
      <c r="F37" s="263"/>
      <c r="G37" s="263">
        <v>0</v>
      </c>
      <c r="H37" s="263"/>
      <c r="I37" s="263"/>
    </row>
    <row r="38" spans="1:9" x14ac:dyDescent="0.2">
      <c r="A38" s="214" t="s">
        <v>232</v>
      </c>
      <c r="B38" s="214"/>
      <c r="C38" s="214"/>
      <c r="D38" s="214"/>
      <c r="E38" s="214"/>
      <c r="F38" s="214"/>
      <c r="G38" s="57">
        <v>29</v>
      </c>
      <c r="H38" s="74">
        <v>0</v>
      </c>
      <c r="I38" s="74">
        <v>0</v>
      </c>
    </row>
    <row r="39" spans="1:9" ht="21.6" customHeight="1" x14ac:dyDescent="0.2">
      <c r="A39" s="214" t="s">
        <v>233</v>
      </c>
      <c r="B39" s="214"/>
      <c r="C39" s="214"/>
      <c r="D39" s="214"/>
      <c r="E39" s="214"/>
      <c r="F39" s="214"/>
      <c r="G39" s="57">
        <v>30</v>
      </c>
      <c r="H39" s="74">
        <v>0</v>
      </c>
      <c r="I39" s="74">
        <v>0</v>
      </c>
    </row>
    <row r="40" spans="1:9" x14ac:dyDescent="0.2">
      <c r="A40" s="214" t="s">
        <v>234</v>
      </c>
      <c r="B40" s="214"/>
      <c r="C40" s="214"/>
      <c r="D40" s="214"/>
      <c r="E40" s="214"/>
      <c r="F40" s="214"/>
      <c r="G40" s="57">
        <v>31</v>
      </c>
      <c r="H40" s="74">
        <v>0</v>
      </c>
      <c r="I40" s="74">
        <v>0</v>
      </c>
    </row>
    <row r="41" spans="1:9" x14ac:dyDescent="0.2">
      <c r="A41" s="214" t="s">
        <v>235</v>
      </c>
      <c r="B41" s="214"/>
      <c r="C41" s="214"/>
      <c r="D41" s="214"/>
      <c r="E41" s="214"/>
      <c r="F41" s="214"/>
      <c r="G41" s="57">
        <v>32</v>
      </c>
      <c r="H41" s="74">
        <v>0</v>
      </c>
      <c r="I41" s="74">
        <v>0</v>
      </c>
    </row>
    <row r="42" spans="1:9" ht="26.45" customHeight="1" x14ac:dyDescent="0.2">
      <c r="A42" s="251" t="s">
        <v>410</v>
      </c>
      <c r="B42" s="251"/>
      <c r="C42" s="251"/>
      <c r="D42" s="251"/>
      <c r="E42" s="251"/>
      <c r="F42" s="251"/>
      <c r="G42" s="58">
        <v>33</v>
      </c>
      <c r="H42" s="73">
        <f>H41+H40+H39+H38</f>
        <v>0</v>
      </c>
      <c r="I42" s="73">
        <f>I41+I40+I39+I38</f>
        <v>0</v>
      </c>
    </row>
    <row r="43" spans="1:9" ht="22.9" customHeight="1" x14ac:dyDescent="0.2">
      <c r="A43" s="214" t="s">
        <v>236</v>
      </c>
      <c r="B43" s="214"/>
      <c r="C43" s="214"/>
      <c r="D43" s="214"/>
      <c r="E43" s="214"/>
      <c r="F43" s="214"/>
      <c r="G43" s="57">
        <v>34</v>
      </c>
      <c r="H43" s="74">
        <v>0</v>
      </c>
      <c r="I43" s="74">
        <v>0</v>
      </c>
    </row>
    <row r="44" spans="1:9" x14ac:dyDescent="0.2">
      <c r="A44" s="214" t="s">
        <v>237</v>
      </c>
      <c r="B44" s="214"/>
      <c r="C44" s="214"/>
      <c r="D44" s="214"/>
      <c r="E44" s="214"/>
      <c r="F44" s="214"/>
      <c r="G44" s="57">
        <v>35</v>
      </c>
      <c r="H44" s="74">
        <v>0</v>
      </c>
      <c r="I44" s="74">
        <v>0</v>
      </c>
    </row>
    <row r="45" spans="1:9" x14ac:dyDescent="0.2">
      <c r="A45" s="214" t="s">
        <v>238</v>
      </c>
      <c r="B45" s="214"/>
      <c r="C45" s="214"/>
      <c r="D45" s="214"/>
      <c r="E45" s="214"/>
      <c r="F45" s="214"/>
      <c r="G45" s="57">
        <v>36</v>
      </c>
      <c r="H45" s="74">
        <v>0</v>
      </c>
      <c r="I45" s="74">
        <v>0</v>
      </c>
    </row>
    <row r="46" spans="1:9" ht="25.15" customHeight="1" x14ac:dyDescent="0.2">
      <c r="A46" s="214" t="s">
        <v>239</v>
      </c>
      <c r="B46" s="214"/>
      <c r="C46" s="214"/>
      <c r="D46" s="214"/>
      <c r="E46" s="214"/>
      <c r="F46" s="214"/>
      <c r="G46" s="57">
        <v>37</v>
      </c>
      <c r="H46" s="74">
        <v>0</v>
      </c>
      <c r="I46" s="74">
        <v>0</v>
      </c>
    </row>
    <row r="47" spans="1:9" x14ac:dyDescent="0.2">
      <c r="A47" s="214" t="s">
        <v>240</v>
      </c>
      <c r="B47" s="214"/>
      <c r="C47" s="214"/>
      <c r="D47" s="214"/>
      <c r="E47" s="214"/>
      <c r="F47" s="214"/>
      <c r="G47" s="57">
        <v>38</v>
      </c>
      <c r="H47" s="74">
        <v>0</v>
      </c>
      <c r="I47" s="74">
        <v>0</v>
      </c>
    </row>
    <row r="48" spans="1:9" ht="25.15" customHeight="1" x14ac:dyDescent="0.2">
      <c r="A48" s="251" t="s">
        <v>411</v>
      </c>
      <c r="B48" s="251"/>
      <c r="C48" s="251"/>
      <c r="D48" s="251"/>
      <c r="E48" s="251"/>
      <c r="F48" s="251"/>
      <c r="G48" s="58">
        <v>39</v>
      </c>
      <c r="H48" s="73">
        <f>H47+H46+H45+H44+H43</f>
        <v>0</v>
      </c>
      <c r="I48" s="73">
        <f>I47+I46+I45+I44+I43</f>
        <v>0</v>
      </c>
    </row>
    <row r="49" spans="1:9" ht="28.15" customHeight="1" x14ac:dyDescent="0.2">
      <c r="A49" s="245" t="s">
        <v>421</v>
      </c>
      <c r="B49" s="245"/>
      <c r="C49" s="245"/>
      <c r="D49" s="245"/>
      <c r="E49" s="245"/>
      <c r="F49" s="245"/>
      <c r="G49" s="58">
        <v>40</v>
      </c>
      <c r="H49" s="73">
        <f>H48+H42</f>
        <v>0</v>
      </c>
      <c r="I49" s="73">
        <f>I48+I42</f>
        <v>0</v>
      </c>
    </row>
    <row r="50" spans="1:9" x14ac:dyDescent="0.2">
      <c r="A50" s="236" t="s">
        <v>241</v>
      </c>
      <c r="B50" s="236"/>
      <c r="C50" s="236"/>
      <c r="D50" s="236"/>
      <c r="E50" s="236"/>
      <c r="F50" s="236"/>
      <c r="G50" s="57">
        <v>41</v>
      </c>
      <c r="H50" s="74">
        <v>0</v>
      </c>
      <c r="I50" s="74">
        <v>0</v>
      </c>
    </row>
    <row r="51" spans="1:9" ht="24.6" customHeight="1" x14ac:dyDescent="0.2">
      <c r="A51" s="245" t="s">
        <v>383</v>
      </c>
      <c r="B51" s="245"/>
      <c r="C51" s="245"/>
      <c r="D51" s="245"/>
      <c r="E51" s="245"/>
      <c r="F51" s="245"/>
      <c r="G51" s="58">
        <v>42</v>
      </c>
      <c r="H51" s="73">
        <f>H21+H36+H49+H50</f>
        <v>0</v>
      </c>
      <c r="I51" s="73">
        <f>I21+I36+I49+I50</f>
        <v>0</v>
      </c>
    </row>
    <row r="52" spans="1:9" x14ac:dyDescent="0.2">
      <c r="A52" s="262" t="s">
        <v>215</v>
      </c>
      <c r="B52" s="262"/>
      <c r="C52" s="262"/>
      <c r="D52" s="262"/>
      <c r="E52" s="262"/>
      <c r="F52" s="262"/>
      <c r="G52" s="57">
        <v>43</v>
      </c>
      <c r="H52" s="74">
        <v>0</v>
      </c>
      <c r="I52" s="74">
        <v>0</v>
      </c>
    </row>
    <row r="53" spans="1:9" ht="28.9" customHeight="1" x14ac:dyDescent="0.2">
      <c r="A53" s="262" t="s">
        <v>384</v>
      </c>
      <c r="B53" s="262"/>
      <c r="C53" s="262"/>
      <c r="D53" s="262"/>
      <c r="E53" s="262"/>
      <c r="F53" s="262"/>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pane ySplit="6" topLeftCell="A7" activePane="bottomLeft" state="frozen"/>
      <selection sqref="A1:C1"/>
      <selection pane="bottomLeft" activeCell="A7" sqref="A7:F7"/>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65" t="s">
        <v>242</v>
      </c>
      <c r="B1" s="266"/>
      <c r="C1" s="266"/>
      <c r="D1" s="266"/>
      <c r="E1" s="266"/>
      <c r="F1" s="266"/>
      <c r="G1" s="266"/>
      <c r="H1" s="266"/>
      <c r="I1" s="266"/>
      <c r="J1" s="266"/>
      <c r="K1" s="26"/>
    </row>
    <row r="2" spans="1:26" ht="15.75" x14ac:dyDescent="0.2">
      <c r="A2" s="3"/>
      <c r="B2" s="4"/>
      <c r="C2" s="267" t="s">
        <v>243</v>
      </c>
      <c r="D2" s="267"/>
      <c r="E2" s="5">
        <v>45658</v>
      </c>
      <c r="F2" s="6" t="s">
        <v>0</v>
      </c>
      <c r="G2" s="5">
        <v>46022</v>
      </c>
      <c r="H2" s="27"/>
      <c r="I2" s="27"/>
      <c r="J2" s="27"/>
      <c r="K2" s="26"/>
      <c r="Y2" s="28" t="s">
        <v>435</v>
      </c>
    </row>
    <row r="3" spans="1:26" ht="13.5" customHeight="1" x14ac:dyDescent="0.2">
      <c r="A3" s="270" t="s">
        <v>244</v>
      </c>
      <c r="B3" s="271"/>
      <c r="C3" s="271"/>
      <c r="D3" s="271"/>
      <c r="E3" s="271"/>
      <c r="F3" s="271"/>
      <c r="G3" s="270" t="s">
        <v>3</v>
      </c>
      <c r="H3" s="273" t="s">
        <v>245</v>
      </c>
      <c r="I3" s="273"/>
      <c r="J3" s="273"/>
      <c r="K3" s="273"/>
      <c r="L3" s="273"/>
      <c r="M3" s="273"/>
      <c r="N3" s="273"/>
      <c r="O3" s="273"/>
      <c r="P3" s="273"/>
      <c r="Q3" s="273"/>
      <c r="R3" s="273"/>
      <c r="S3" s="273"/>
      <c r="T3" s="273"/>
      <c r="U3" s="273"/>
      <c r="V3" s="273"/>
      <c r="W3" s="273"/>
      <c r="X3" s="273"/>
      <c r="Y3" s="273" t="s">
        <v>388</v>
      </c>
      <c r="Z3" s="273" t="s">
        <v>246</v>
      </c>
    </row>
    <row r="4" spans="1:26" ht="90" x14ac:dyDescent="0.2">
      <c r="A4" s="271"/>
      <c r="B4" s="271"/>
      <c r="C4" s="271"/>
      <c r="D4" s="271"/>
      <c r="E4" s="271"/>
      <c r="F4" s="271"/>
      <c r="G4" s="272"/>
      <c r="H4" s="79" t="s">
        <v>247</v>
      </c>
      <c r="I4" s="79" t="s">
        <v>248</v>
      </c>
      <c r="J4" s="79" t="s">
        <v>249</v>
      </c>
      <c r="K4" s="79" t="s">
        <v>250</v>
      </c>
      <c r="L4" s="79" t="s">
        <v>251</v>
      </c>
      <c r="M4" s="79" t="s">
        <v>252</v>
      </c>
      <c r="N4" s="79" t="s">
        <v>253</v>
      </c>
      <c r="O4" s="79" t="s">
        <v>254</v>
      </c>
      <c r="P4" s="80" t="s">
        <v>385</v>
      </c>
      <c r="Q4" s="79" t="s">
        <v>255</v>
      </c>
      <c r="R4" s="79" t="s">
        <v>256</v>
      </c>
      <c r="S4" s="80" t="s">
        <v>386</v>
      </c>
      <c r="T4" s="80" t="s">
        <v>387</v>
      </c>
      <c r="U4" s="80" t="s">
        <v>426</v>
      </c>
      <c r="V4" s="79" t="s">
        <v>257</v>
      </c>
      <c r="W4" s="79" t="s">
        <v>258</v>
      </c>
      <c r="X4" s="79" t="s">
        <v>259</v>
      </c>
      <c r="Y4" s="274"/>
      <c r="Z4" s="274"/>
    </row>
    <row r="5" spans="1:26" ht="22.5" x14ac:dyDescent="0.2">
      <c r="A5" s="275">
        <v>1</v>
      </c>
      <c r="B5" s="275"/>
      <c r="C5" s="275"/>
      <c r="D5" s="275"/>
      <c r="E5" s="275"/>
      <c r="F5" s="27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424</v>
      </c>
      <c r="Y5" s="79">
        <v>20</v>
      </c>
      <c r="Z5" s="82" t="s">
        <v>425</v>
      </c>
    </row>
    <row r="6" spans="1:26" x14ac:dyDescent="0.2">
      <c r="A6" s="276" t="s">
        <v>260</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291</v>
      </c>
      <c r="B7" s="279"/>
      <c r="C7" s="279"/>
      <c r="D7" s="279"/>
      <c r="E7" s="279"/>
      <c r="F7" s="279"/>
      <c r="G7" s="83">
        <v>1</v>
      </c>
      <c r="H7" s="86">
        <v>21766540.579999998</v>
      </c>
      <c r="I7" s="86">
        <v>8039064.1100000003</v>
      </c>
      <c r="J7" s="86">
        <v>1652223.06</v>
      </c>
      <c r="K7" s="86">
        <v>38952002.990000002</v>
      </c>
      <c r="L7" s="86">
        <v>-38952002.990000002</v>
      </c>
      <c r="M7" s="86">
        <v>0</v>
      </c>
      <c r="N7" s="86">
        <v>0</v>
      </c>
      <c r="O7" s="86">
        <v>0</v>
      </c>
      <c r="P7" s="86">
        <v>36870393.509999998</v>
      </c>
      <c r="Q7" s="86">
        <v>0</v>
      </c>
      <c r="R7" s="86">
        <v>0</v>
      </c>
      <c r="S7" s="86">
        <v>29548909</v>
      </c>
      <c r="T7" s="86">
        <v>0</v>
      </c>
      <c r="U7" s="86">
        <v>0</v>
      </c>
      <c r="V7" s="86">
        <v>1134622832.0899999</v>
      </c>
      <c r="W7" s="86">
        <v>62996440.210000001</v>
      </c>
      <c r="X7" s="87">
        <f>H7+I7+J7+K7-L7+M7+N7+O7+P7+Q7+R7+V7+W7+S7+T7+U7</f>
        <v>1373400408.54</v>
      </c>
      <c r="Y7" s="86">
        <v>279696169.93000001</v>
      </c>
      <c r="Z7" s="87">
        <f>X7+Y7</f>
        <v>1653096578.47</v>
      </c>
    </row>
    <row r="8" spans="1:26" x14ac:dyDescent="0.2">
      <c r="A8" s="268" t="s">
        <v>261</v>
      </c>
      <c r="B8" s="268"/>
      <c r="C8" s="268"/>
      <c r="D8" s="268"/>
      <c r="E8" s="268"/>
      <c r="F8" s="268"/>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68" t="s">
        <v>262</v>
      </c>
      <c r="B9" s="268"/>
      <c r="C9" s="268"/>
      <c r="D9" s="268"/>
      <c r="E9" s="268"/>
      <c r="F9" s="268"/>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69" t="s">
        <v>292</v>
      </c>
      <c r="B10" s="269"/>
      <c r="C10" s="269"/>
      <c r="D10" s="269"/>
      <c r="E10" s="269"/>
      <c r="F10" s="269"/>
      <c r="G10" s="84">
        <v>4</v>
      </c>
      <c r="H10" s="88">
        <f>H7+H8+H9</f>
        <v>21766540.579999998</v>
      </c>
      <c r="I10" s="88">
        <f t="shared" ref="I10:V10" si="2">I7+I8+I9</f>
        <v>8039064.1100000003</v>
      </c>
      <c r="J10" s="88">
        <f t="shared" si="2"/>
        <v>1652223.06</v>
      </c>
      <c r="K10" s="88">
        <f t="shared" si="2"/>
        <v>38952002.990000002</v>
      </c>
      <c r="L10" s="88">
        <f t="shared" si="2"/>
        <v>-38952002.990000002</v>
      </c>
      <c r="M10" s="88">
        <f t="shared" si="2"/>
        <v>0</v>
      </c>
      <c r="N10" s="88">
        <f t="shared" si="2"/>
        <v>0</v>
      </c>
      <c r="O10" s="88">
        <f t="shared" si="2"/>
        <v>0</v>
      </c>
      <c r="P10" s="88">
        <f t="shared" si="2"/>
        <v>36870393.509999998</v>
      </c>
      <c r="Q10" s="88">
        <f t="shared" si="2"/>
        <v>0</v>
      </c>
      <c r="R10" s="88">
        <f t="shared" si="2"/>
        <v>0</v>
      </c>
      <c r="S10" s="88">
        <f t="shared" si="2"/>
        <v>29548909</v>
      </c>
      <c r="T10" s="88">
        <f t="shared" si="2"/>
        <v>0</v>
      </c>
      <c r="U10" s="88">
        <f>U7+U8+U9</f>
        <v>0</v>
      </c>
      <c r="V10" s="88">
        <f t="shared" si="2"/>
        <v>1134622832.0899999</v>
      </c>
      <c r="W10" s="88">
        <f>W7+W8+W9</f>
        <v>62996440.210000001</v>
      </c>
      <c r="X10" s="88">
        <f>X7+X8+X9</f>
        <v>1373400408.54</v>
      </c>
      <c r="Y10" s="88">
        <f t="shared" ref="Y10:Z10" si="3">Y7+Y8+Y9</f>
        <v>279696169.93000001</v>
      </c>
      <c r="Z10" s="88">
        <f t="shared" si="3"/>
        <v>1653096578.47</v>
      </c>
    </row>
    <row r="11" spans="1:26" x14ac:dyDescent="0.2">
      <c r="A11" s="268" t="s">
        <v>263</v>
      </c>
      <c r="B11" s="268"/>
      <c r="C11" s="268"/>
      <c r="D11" s="268"/>
      <c r="E11" s="268"/>
      <c r="F11" s="268"/>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66584966.799999997</v>
      </c>
      <c r="X11" s="87">
        <f>H11+I11+J11+K11-L11+M11+N11+O11+P11+Q11+R11+V11+W11+S11+T11+U11</f>
        <v>66584966.799999997</v>
      </c>
      <c r="Y11" s="86">
        <v>20489111.5</v>
      </c>
      <c r="Z11" s="87">
        <f t="shared" ref="Z11:Z29" si="4">X11+Y11</f>
        <v>87074078.299999997</v>
      </c>
    </row>
    <row r="12" spans="1:26" x14ac:dyDescent="0.2">
      <c r="A12" s="268" t="s">
        <v>264</v>
      </c>
      <c r="B12" s="268"/>
      <c r="C12" s="268"/>
      <c r="D12" s="268"/>
      <c r="E12" s="268"/>
      <c r="F12" s="268"/>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68" t="s">
        <v>265</v>
      </c>
      <c r="B13" s="268"/>
      <c r="C13" s="268"/>
      <c r="D13" s="268"/>
      <c r="E13" s="268"/>
      <c r="F13" s="268"/>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68" t="s">
        <v>389</v>
      </c>
      <c r="B14" s="268"/>
      <c r="C14" s="268"/>
      <c r="D14" s="268"/>
      <c r="E14" s="268"/>
      <c r="F14" s="268"/>
      <c r="G14" s="83">
        <v>8</v>
      </c>
      <c r="H14" s="85">
        <v>0</v>
      </c>
      <c r="I14" s="85">
        <v>0</v>
      </c>
      <c r="J14" s="85">
        <v>0</v>
      </c>
      <c r="K14" s="85">
        <v>0</v>
      </c>
      <c r="L14" s="85">
        <v>0</v>
      </c>
      <c r="M14" s="85">
        <v>0</v>
      </c>
      <c r="N14" s="85">
        <v>0</v>
      </c>
      <c r="O14" s="85">
        <v>0</v>
      </c>
      <c r="P14" s="86">
        <v>34960282.439999998</v>
      </c>
      <c r="Q14" s="85">
        <v>0</v>
      </c>
      <c r="R14" s="85">
        <v>0</v>
      </c>
      <c r="S14" s="85">
        <v>0</v>
      </c>
      <c r="T14" s="85">
        <v>0</v>
      </c>
      <c r="U14" s="86">
        <v>0</v>
      </c>
      <c r="V14" s="86">
        <v>0</v>
      </c>
      <c r="W14" s="86">
        <v>0</v>
      </c>
      <c r="X14" s="87">
        <f>H14+I14+J14+K14-L14+M14+N14+O14+P14+Q14+R14+V14+W14+S14+T14+U14</f>
        <v>34960282.439999998</v>
      </c>
      <c r="Y14" s="86">
        <v>13592926</v>
      </c>
      <c r="Z14" s="87">
        <f t="shared" si="4"/>
        <v>48553208.439999998</v>
      </c>
    </row>
    <row r="15" spans="1:26" x14ac:dyDescent="0.2">
      <c r="A15" s="268" t="s">
        <v>266</v>
      </c>
      <c r="B15" s="268"/>
      <c r="C15" s="268"/>
      <c r="D15" s="268"/>
      <c r="E15" s="268"/>
      <c r="F15" s="268"/>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68" t="s">
        <v>267</v>
      </c>
      <c r="B16" s="268"/>
      <c r="C16" s="268"/>
      <c r="D16" s="268"/>
      <c r="E16" s="268"/>
      <c r="F16" s="268"/>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68" t="s">
        <v>268</v>
      </c>
      <c r="B17" s="268"/>
      <c r="C17" s="268"/>
      <c r="D17" s="268"/>
      <c r="E17" s="268"/>
      <c r="F17" s="268"/>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68" t="s">
        <v>269</v>
      </c>
      <c r="B18" s="268"/>
      <c r="C18" s="268"/>
      <c r="D18" s="268"/>
      <c r="E18" s="268"/>
      <c r="F18" s="268"/>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68" t="s">
        <v>270</v>
      </c>
      <c r="B19" s="268"/>
      <c r="C19" s="268"/>
      <c r="D19" s="268"/>
      <c r="E19" s="268"/>
      <c r="F19" s="268"/>
      <c r="G19" s="83">
        <v>13</v>
      </c>
      <c r="H19" s="86">
        <v>0</v>
      </c>
      <c r="I19" s="86">
        <v>226630.3</v>
      </c>
      <c r="J19" s="86">
        <v>0</v>
      </c>
      <c r="K19" s="86">
        <v>-5815409</v>
      </c>
      <c r="L19" s="86">
        <v>72088596.980000004</v>
      </c>
      <c r="M19" s="86">
        <v>0</v>
      </c>
      <c r="N19" s="86">
        <v>0</v>
      </c>
      <c r="O19" s="86">
        <v>0</v>
      </c>
      <c r="P19" s="86">
        <v>11982273.880000001</v>
      </c>
      <c r="Q19" s="86">
        <v>0</v>
      </c>
      <c r="R19" s="86">
        <v>0</v>
      </c>
      <c r="S19" s="86">
        <v>-11025039.41</v>
      </c>
      <c r="T19" s="86">
        <v>0</v>
      </c>
      <c r="U19" s="86">
        <v>0</v>
      </c>
      <c r="V19" s="86">
        <v>2772977</v>
      </c>
      <c r="W19" s="86">
        <v>0</v>
      </c>
      <c r="X19" s="87">
        <f t="shared" si="5"/>
        <v>-73947164.209999993</v>
      </c>
      <c r="Y19" s="86">
        <v>-7133469.4199999999</v>
      </c>
      <c r="Z19" s="87">
        <f t="shared" si="4"/>
        <v>-81080633.629999995</v>
      </c>
    </row>
    <row r="20" spans="1:26" x14ac:dyDescent="0.2">
      <c r="A20" s="268" t="s">
        <v>271</v>
      </c>
      <c r="B20" s="268"/>
      <c r="C20" s="268"/>
      <c r="D20" s="268"/>
      <c r="E20" s="268"/>
      <c r="F20" s="268"/>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68" t="s">
        <v>390</v>
      </c>
      <c r="B21" s="268"/>
      <c r="C21" s="268"/>
      <c r="D21" s="268"/>
      <c r="E21" s="268"/>
      <c r="F21" s="268"/>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68" t="s">
        <v>391</v>
      </c>
      <c r="B22" s="268"/>
      <c r="C22" s="268"/>
      <c r="D22" s="268"/>
      <c r="E22" s="268"/>
      <c r="F22" s="268"/>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68" t="s">
        <v>392</v>
      </c>
      <c r="B23" s="268"/>
      <c r="C23" s="268"/>
      <c r="D23" s="268"/>
      <c r="E23" s="268"/>
      <c r="F23" s="268"/>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68" t="s">
        <v>272</v>
      </c>
      <c r="B24" s="268"/>
      <c r="C24" s="268"/>
      <c r="D24" s="268"/>
      <c r="E24" s="268"/>
      <c r="F24" s="268"/>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68" t="s">
        <v>393</v>
      </c>
      <c r="B25" s="268"/>
      <c r="C25" s="268"/>
      <c r="D25" s="268"/>
      <c r="E25" s="268"/>
      <c r="F25" s="268"/>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68" t="s">
        <v>395</v>
      </c>
      <c r="B26" s="268"/>
      <c r="C26" s="268"/>
      <c r="D26" s="268"/>
      <c r="E26" s="268"/>
      <c r="F26" s="268"/>
      <c r="G26" s="83">
        <v>20</v>
      </c>
      <c r="H26" s="86">
        <v>0</v>
      </c>
      <c r="I26" s="86">
        <v>0</v>
      </c>
      <c r="J26" s="86">
        <v>0</v>
      </c>
      <c r="K26" s="86">
        <v>0</v>
      </c>
      <c r="L26" s="86">
        <v>0</v>
      </c>
      <c r="M26" s="86">
        <v>0</v>
      </c>
      <c r="N26" s="86">
        <v>0</v>
      </c>
      <c r="O26" s="86">
        <v>0</v>
      </c>
      <c r="P26" s="86">
        <v>0</v>
      </c>
      <c r="Q26" s="86">
        <v>0</v>
      </c>
      <c r="R26" s="86">
        <v>0</v>
      </c>
      <c r="S26" s="86">
        <v>0</v>
      </c>
      <c r="T26" s="86">
        <v>0</v>
      </c>
      <c r="U26" s="86">
        <v>0</v>
      </c>
      <c r="V26" s="86">
        <v>-40665346</v>
      </c>
      <c r="W26" s="86">
        <v>0</v>
      </c>
      <c r="X26" s="87">
        <f t="shared" si="5"/>
        <v>-40665346</v>
      </c>
      <c r="Y26" s="86">
        <v>-37742187</v>
      </c>
      <c r="Z26" s="87">
        <f t="shared" si="4"/>
        <v>-78407533</v>
      </c>
    </row>
    <row r="27" spans="1:26" x14ac:dyDescent="0.2">
      <c r="A27" s="268" t="s">
        <v>394</v>
      </c>
      <c r="B27" s="268"/>
      <c r="C27" s="268"/>
      <c r="D27" s="268"/>
      <c r="E27" s="268"/>
      <c r="F27" s="268"/>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68" t="s">
        <v>396</v>
      </c>
      <c r="B28" s="268"/>
      <c r="C28" s="268"/>
      <c r="D28" s="268"/>
      <c r="E28" s="268"/>
      <c r="F28" s="268"/>
      <c r="G28" s="83">
        <v>22</v>
      </c>
      <c r="H28" s="86">
        <v>0</v>
      </c>
      <c r="I28" s="86">
        <v>0</v>
      </c>
      <c r="J28" s="86">
        <v>0</v>
      </c>
      <c r="K28" s="86">
        <v>0</v>
      </c>
      <c r="L28" s="86">
        <v>0</v>
      </c>
      <c r="M28" s="86">
        <v>0</v>
      </c>
      <c r="N28" s="86">
        <v>0</v>
      </c>
      <c r="O28" s="86">
        <v>0</v>
      </c>
      <c r="P28" s="86">
        <v>0</v>
      </c>
      <c r="Q28" s="86">
        <v>0</v>
      </c>
      <c r="R28" s="86">
        <v>0</v>
      </c>
      <c r="S28" s="86">
        <v>0</v>
      </c>
      <c r="T28" s="86">
        <v>0</v>
      </c>
      <c r="U28" s="86">
        <v>0</v>
      </c>
      <c r="V28" s="86">
        <v>62996440.210000001</v>
      </c>
      <c r="W28" s="86">
        <v>-62996440.210000001</v>
      </c>
      <c r="X28" s="87">
        <f t="shared" si="5"/>
        <v>0</v>
      </c>
      <c r="Y28" s="86">
        <v>0</v>
      </c>
      <c r="Z28" s="87">
        <f t="shared" si="4"/>
        <v>0</v>
      </c>
    </row>
    <row r="29" spans="1:26" x14ac:dyDescent="0.2">
      <c r="A29" s="268" t="s">
        <v>397</v>
      </c>
      <c r="B29" s="268"/>
      <c r="C29" s="268"/>
      <c r="D29" s="268"/>
      <c r="E29" s="268"/>
      <c r="F29" s="268"/>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69" t="s">
        <v>398</v>
      </c>
      <c r="B30" s="269"/>
      <c r="C30" s="269"/>
      <c r="D30" s="269"/>
      <c r="E30" s="269"/>
      <c r="F30" s="269"/>
      <c r="G30" s="84">
        <v>24</v>
      </c>
      <c r="H30" s="88">
        <f>SUM(H10:H29)</f>
        <v>21766540.579999998</v>
      </c>
      <c r="I30" s="88">
        <f t="shared" ref="I30:Z30" si="7">SUM(I10:I29)</f>
        <v>8265694.4100000001</v>
      </c>
      <c r="J30" s="88">
        <f t="shared" si="7"/>
        <v>1652223.06</v>
      </c>
      <c r="K30" s="88">
        <f t="shared" si="7"/>
        <v>33136593.989999998</v>
      </c>
      <c r="L30" s="88">
        <f t="shared" si="7"/>
        <v>33136593.989999998</v>
      </c>
      <c r="M30" s="88">
        <f t="shared" si="7"/>
        <v>0</v>
      </c>
      <c r="N30" s="88">
        <f t="shared" si="7"/>
        <v>0</v>
      </c>
      <c r="O30" s="88">
        <f t="shared" si="7"/>
        <v>0</v>
      </c>
      <c r="P30" s="88">
        <f t="shared" si="7"/>
        <v>83812949.829999998</v>
      </c>
      <c r="Q30" s="88">
        <f t="shared" si="7"/>
        <v>0</v>
      </c>
      <c r="R30" s="88">
        <f t="shared" si="7"/>
        <v>0</v>
      </c>
      <c r="S30" s="88">
        <f t="shared" si="7"/>
        <v>18523869.59</v>
      </c>
      <c r="T30" s="88">
        <f t="shared" si="7"/>
        <v>0</v>
      </c>
      <c r="U30" s="88">
        <f t="shared" si="7"/>
        <v>0</v>
      </c>
      <c r="V30" s="88">
        <f t="shared" si="7"/>
        <v>1159726903.3</v>
      </c>
      <c r="W30" s="88">
        <f t="shared" si="7"/>
        <v>66584966.799999997</v>
      </c>
      <c r="X30" s="88">
        <f>SUM(X10:X29)</f>
        <v>1360333147.5699999</v>
      </c>
      <c r="Y30" s="88">
        <f t="shared" si="7"/>
        <v>268902551.00999999</v>
      </c>
      <c r="Z30" s="88">
        <f t="shared" si="7"/>
        <v>1629235698.5799999</v>
      </c>
    </row>
    <row r="31" spans="1:26" x14ac:dyDescent="0.2">
      <c r="A31" s="276" t="s">
        <v>273</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274</v>
      </c>
      <c r="B32" s="280"/>
      <c r="C32" s="280"/>
      <c r="D32" s="280"/>
      <c r="E32" s="280"/>
      <c r="F32" s="280"/>
      <c r="G32" s="84">
        <v>25</v>
      </c>
      <c r="H32" s="88">
        <f>SUM(H12:H20)</f>
        <v>0</v>
      </c>
      <c r="I32" s="88">
        <f t="shared" ref="I32:Z32" si="8">SUM(I12:I20)</f>
        <v>226630.3</v>
      </c>
      <c r="J32" s="88">
        <f t="shared" si="8"/>
        <v>0</v>
      </c>
      <c r="K32" s="88">
        <f t="shared" si="8"/>
        <v>-5815409</v>
      </c>
      <c r="L32" s="88">
        <f t="shared" si="8"/>
        <v>72088596.980000004</v>
      </c>
      <c r="M32" s="88">
        <f t="shared" si="8"/>
        <v>0</v>
      </c>
      <c r="N32" s="88">
        <f t="shared" si="8"/>
        <v>0</v>
      </c>
      <c r="O32" s="88">
        <f t="shared" si="8"/>
        <v>0</v>
      </c>
      <c r="P32" s="88">
        <f t="shared" si="8"/>
        <v>46942556.32</v>
      </c>
      <c r="Q32" s="88">
        <f t="shared" si="8"/>
        <v>0</v>
      </c>
      <c r="R32" s="88">
        <f t="shared" si="8"/>
        <v>0</v>
      </c>
      <c r="S32" s="88">
        <f t="shared" si="8"/>
        <v>-11025039.41</v>
      </c>
      <c r="T32" s="88">
        <f t="shared" si="8"/>
        <v>0</v>
      </c>
      <c r="U32" s="88">
        <f t="shared" ref="U32" si="9">SUM(U12:U20)</f>
        <v>0</v>
      </c>
      <c r="V32" s="88">
        <f t="shared" si="8"/>
        <v>2772977</v>
      </c>
      <c r="W32" s="88">
        <f t="shared" si="8"/>
        <v>0</v>
      </c>
      <c r="X32" s="88">
        <f>SUM(X12:X20)</f>
        <v>-38986881.770000003</v>
      </c>
      <c r="Y32" s="88">
        <f t="shared" si="8"/>
        <v>6459456.5800000001</v>
      </c>
      <c r="Z32" s="88">
        <f t="shared" si="8"/>
        <v>-32527425.190000001</v>
      </c>
    </row>
    <row r="33" spans="1:26" ht="31.5" customHeight="1" x14ac:dyDescent="0.2">
      <c r="A33" s="280" t="s">
        <v>399</v>
      </c>
      <c r="B33" s="280"/>
      <c r="C33" s="280"/>
      <c r="D33" s="280"/>
      <c r="E33" s="280"/>
      <c r="F33" s="280"/>
      <c r="G33" s="84">
        <v>26</v>
      </c>
      <c r="H33" s="88">
        <f>H11+H32</f>
        <v>0</v>
      </c>
      <c r="I33" s="88">
        <f t="shared" ref="I33:Z33" si="10">I11+I32</f>
        <v>226630.3</v>
      </c>
      <c r="J33" s="88">
        <f t="shared" si="10"/>
        <v>0</v>
      </c>
      <c r="K33" s="88">
        <f t="shared" si="10"/>
        <v>-5815409</v>
      </c>
      <c r="L33" s="88">
        <f t="shared" si="10"/>
        <v>72088596.980000004</v>
      </c>
      <c r="M33" s="88">
        <f t="shared" si="10"/>
        <v>0</v>
      </c>
      <c r="N33" s="88">
        <f t="shared" si="10"/>
        <v>0</v>
      </c>
      <c r="O33" s="88">
        <f t="shared" si="10"/>
        <v>0</v>
      </c>
      <c r="P33" s="88">
        <f t="shared" si="10"/>
        <v>46942556.32</v>
      </c>
      <c r="Q33" s="88">
        <f t="shared" si="10"/>
        <v>0</v>
      </c>
      <c r="R33" s="88">
        <f t="shared" si="10"/>
        <v>0</v>
      </c>
      <c r="S33" s="88">
        <f t="shared" si="10"/>
        <v>-11025039.41</v>
      </c>
      <c r="T33" s="88">
        <f t="shared" si="10"/>
        <v>0</v>
      </c>
      <c r="U33" s="88">
        <f t="shared" ref="U33" si="11">U11+U32</f>
        <v>0</v>
      </c>
      <c r="V33" s="88">
        <f t="shared" si="10"/>
        <v>2772977</v>
      </c>
      <c r="W33" s="88">
        <f t="shared" si="10"/>
        <v>66584966.799999997</v>
      </c>
      <c r="X33" s="88">
        <f>X11+X32</f>
        <v>27598085.030000001</v>
      </c>
      <c r="Y33" s="88">
        <f t="shared" si="10"/>
        <v>26948568.079999998</v>
      </c>
      <c r="Z33" s="88">
        <f t="shared" si="10"/>
        <v>54546653.109999999</v>
      </c>
    </row>
    <row r="34" spans="1:26" ht="30.75" customHeight="1" x14ac:dyDescent="0.2">
      <c r="A34" s="280" t="s">
        <v>400</v>
      </c>
      <c r="B34" s="280"/>
      <c r="C34" s="280"/>
      <c r="D34" s="280"/>
      <c r="E34" s="280"/>
      <c r="F34" s="280"/>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22331094.210000001</v>
      </c>
      <c r="W34" s="88">
        <f t="shared" si="12"/>
        <v>-62996440.210000001</v>
      </c>
      <c r="X34" s="88">
        <f>SUM(X21:X29)</f>
        <v>-40665346</v>
      </c>
      <c r="Y34" s="88">
        <f t="shared" si="12"/>
        <v>-37742187</v>
      </c>
      <c r="Z34" s="88">
        <f t="shared" si="12"/>
        <v>-78407533</v>
      </c>
    </row>
    <row r="35" spans="1:26" x14ac:dyDescent="0.2">
      <c r="A35" s="276" t="s">
        <v>275</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x14ac:dyDescent="0.2">
      <c r="A36" s="279" t="s">
        <v>293</v>
      </c>
      <c r="B36" s="279"/>
      <c r="C36" s="279"/>
      <c r="D36" s="279"/>
      <c r="E36" s="279"/>
      <c r="F36" s="279"/>
      <c r="G36" s="83">
        <v>28</v>
      </c>
      <c r="H36" s="86">
        <v>21766540.579999998</v>
      </c>
      <c r="I36" s="86">
        <v>8265694.4100000001</v>
      </c>
      <c r="J36" s="86">
        <v>1652223.06</v>
      </c>
      <c r="K36" s="86">
        <v>33136593.989999998</v>
      </c>
      <c r="L36" s="86">
        <v>33136593.989999998</v>
      </c>
      <c r="M36" s="86">
        <v>0</v>
      </c>
      <c r="N36" s="86">
        <v>0</v>
      </c>
      <c r="O36" s="86">
        <v>0</v>
      </c>
      <c r="P36" s="86">
        <v>83812949.829999998</v>
      </c>
      <c r="Q36" s="86">
        <v>0</v>
      </c>
      <c r="R36" s="86">
        <v>0</v>
      </c>
      <c r="S36" s="86">
        <v>18523869.59</v>
      </c>
      <c r="T36" s="86">
        <v>0</v>
      </c>
      <c r="U36" s="86">
        <v>0</v>
      </c>
      <c r="V36" s="86">
        <v>1159726903.3</v>
      </c>
      <c r="W36" s="86">
        <v>66584966.799999997</v>
      </c>
      <c r="X36" s="87">
        <f>H36+I36+J36+K36-L36+M36+N36+O36+P36+Q36+R36+V36+W36+S36+T36+U36</f>
        <v>1360333147.5699999</v>
      </c>
      <c r="Y36" s="86">
        <v>268902551.00999999</v>
      </c>
      <c r="Z36" s="87">
        <f t="shared" ref="Z36:Z38" si="14">X36+Y36</f>
        <v>1629235698.5799999</v>
      </c>
    </row>
    <row r="37" spans="1:26" x14ac:dyDescent="0.2">
      <c r="A37" s="268" t="s">
        <v>261</v>
      </c>
      <c r="B37" s="268"/>
      <c r="C37" s="268"/>
      <c r="D37" s="268"/>
      <c r="E37" s="268"/>
      <c r="F37" s="268"/>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68" t="s">
        <v>262</v>
      </c>
      <c r="B38" s="268"/>
      <c r="C38" s="268"/>
      <c r="D38" s="268"/>
      <c r="E38" s="268"/>
      <c r="F38" s="268"/>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69" t="s">
        <v>401</v>
      </c>
      <c r="B39" s="269"/>
      <c r="C39" s="269"/>
      <c r="D39" s="269"/>
      <c r="E39" s="269"/>
      <c r="F39" s="269"/>
      <c r="G39" s="84">
        <v>31</v>
      </c>
      <c r="H39" s="88">
        <f>H36+H37+H38</f>
        <v>21766540.579999998</v>
      </c>
      <c r="I39" s="88">
        <f t="shared" ref="I39:V39" si="16">I36+I37+I38</f>
        <v>8265694.4100000001</v>
      </c>
      <c r="J39" s="88">
        <f t="shared" si="16"/>
        <v>1652223.06</v>
      </c>
      <c r="K39" s="88">
        <f t="shared" si="16"/>
        <v>33136593.989999998</v>
      </c>
      <c r="L39" s="88">
        <f t="shared" si="16"/>
        <v>33136593.989999998</v>
      </c>
      <c r="M39" s="88">
        <f t="shared" si="16"/>
        <v>0</v>
      </c>
      <c r="N39" s="88">
        <f t="shared" si="16"/>
        <v>0</v>
      </c>
      <c r="O39" s="88">
        <f t="shared" si="16"/>
        <v>0</v>
      </c>
      <c r="P39" s="88">
        <f t="shared" si="16"/>
        <v>83812949.829999998</v>
      </c>
      <c r="Q39" s="88">
        <f t="shared" si="16"/>
        <v>0</v>
      </c>
      <c r="R39" s="88">
        <f t="shared" si="16"/>
        <v>0</v>
      </c>
      <c r="S39" s="88">
        <f t="shared" si="16"/>
        <v>18523869.59</v>
      </c>
      <c r="T39" s="88">
        <f t="shared" si="16"/>
        <v>0</v>
      </c>
      <c r="U39" s="88">
        <f t="shared" si="16"/>
        <v>0</v>
      </c>
      <c r="V39" s="88">
        <f t="shared" si="16"/>
        <v>1159726903.3</v>
      </c>
      <c r="W39" s="88">
        <f>W36+W37+W38</f>
        <v>66584966.799999997</v>
      </c>
      <c r="X39" s="88">
        <f>X36+X37+X38</f>
        <v>1360333147.5699999</v>
      </c>
      <c r="Y39" s="88">
        <f>Y36+Y37+Y38</f>
        <v>268902551.00999999</v>
      </c>
      <c r="Z39" s="88">
        <f>Z36+Z37+Z38</f>
        <v>1629235698.5799999</v>
      </c>
    </row>
    <row r="40" spans="1:26" x14ac:dyDescent="0.2">
      <c r="A40" s="268" t="s">
        <v>263</v>
      </c>
      <c r="B40" s="268"/>
      <c r="C40" s="268"/>
      <c r="D40" s="268"/>
      <c r="E40" s="268"/>
      <c r="F40" s="268"/>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80106166.420000002</v>
      </c>
      <c r="X40" s="87">
        <f>H40+I40+J40+K40-L40+M40+N40+O40+P40+Q40+R40+V40+W40+S40+T40+U40</f>
        <v>80106166.420000002</v>
      </c>
      <c r="Y40" s="86">
        <v>25057071.129999999</v>
      </c>
      <c r="Z40" s="87">
        <f t="shared" ref="Z40:Z58" si="17">X40+Y40</f>
        <v>105163237.55</v>
      </c>
    </row>
    <row r="41" spans="1:26" x14ac:dyDescent="0.2">
      <c r="A41" s="268" t="s">
        <v>264</v>
      </c>
      <c r="B41" s="268"/>
      <c r="C41" s="268"/>
      <c r="D41" s="268"/>
      <c r="E41" s="268"/>
      <c r="F41" s="268"/>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68" t="s">
        <v>276</v>
      </c>
      <c r="B42" s="268"/>
      <c r="C42" s="268"/>
      <c r="D42" s="268"/>
      <c r="E42" s="268"/>
      <c r="F42" s="268"/>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68" t="s">
        <v>389</v>
      </c>
      <c r="B43" s="268"/>
      <c r="C43" s="268"/>
      <c r="D43" s="268"/>
      <c r="E43" s="268"/>
      <c r="F43" s="268"/>
      <c r="G43" s="83">
        <v>35</v>
      </c>
      <c r="H43" s="85">
        <v>0</v>
      </c>
      <c r="I43" s="85">
        <v>0</v>
      </c>
      <c r="J43" s="85">
        <v>0</v>
      </c>
      <c r="K43" s="85">
        <v>0</v>
      </c>
      <c r="L43" s="85">
        <v>0</v>
      </c>
      <c r="M43" s="85">
        <v>0</v>
      </c>
      <c r="N43" s="85">
        <v>0</v>
      </c>
      <c r="O43" s="85">
        <v>0</v>
      </c>
      <c r="P43" s="86">
        <v>65782689.600000001</v>
      </c>
      <c r="Q43" s="85">
        <v>0</v>
      </c>
      <c r="R43" s="85">
        <v>0</v>
      </c>
      <c r="S43" s="85">
        <v>0</v>
      </c>
      <c r="T43" s="85">
        <v>0</v>
      </c>
      <c r="U43" s="86">
        <v>0</v>
      </c>
      <c r="V43" s="86">
        <v>0</v>
      </c>
      <c r="W43" s="86">
        <v>0</v>
      </c>
      <c r="X43" s="87">
        <f t="shared" si="18"/>
        <v>65782689.600000001</v>
      </c>
      <c r="Y43" s="86">
        <v>29731294</v>
      </c>
      <c r="Z43" s="87">
        <f t="shared" si="17"/>
        <v>95513983.599999994</v>
      </c>
    </row>
    <row r="44" spans="1:26" ht="21" customHeight="1" x14ac:dyDescent="0.2">
      <c r="A44" s="268" t="s">
        <v>266</v>
      </c>
      <c r="B44" s="268"/>
      <c r="C44" s="268"/>
      <c r="D44" s="268"/>
      <c r="E44" s="268"/>
      <c r="F44" s="268"/>
      <c r="G44" s="83">
        <v>36</v>
      </c>
      <c r="H44" s="85">
        <v>0</v>
      </c>
      <c r="I44" s="85">
        <v>0</v>
      </c>
      <c r="J44" s="85">
        <v>0</v>
      </c>
      <c r="K44" s="85">
        <v>0</v>
      </c>
      <c r="L44" s="85">
        <v>0</v>
      </c>
      <c r="M44" s="85">
        <v>0</v>
      </c>
      <c r="N44" s="85">
        <v>0</v>
      </c>
      <c r="O44" s="85">
        <v>0</v>
      </c>
      <c r="P44" s="85">
        <v>0</v>
      </c>
      <c r="Q44" s="86">
        <v>-374878</v>
      </c>
      <c r="R44" s="85">
        <v>0</v>
      </c>
      <c r="S44" s="85">
        <v>0</v>
      </c>
      <c r="T44" s="85">
        <v>0</v>
      </c>
      <c r="U44" s="86">
        <v>0</v>
      </c>
      <c r="V44" s="86">
        <v>0</v>
      </c>
      <c r="W44" s="86">
        <v>0</v>
      </c>
      <c r="X44" s="87">
        <f t="shared" si="18"/>
        <v>-374878</v>
      </c>
      <c r="Y44" s="86">
        <v>-374877</v>
      </c>
      <c r="Z44" s="87">
        <f t="shared" si="17"/>
        <v>-749755</v>
      </c>
    </row>
    <row r="45" spans="1:26" ht="29.25" customHeight="1" x14ac:dyDescent="0.2">
      <c r="A45" s="268" t="s">
        <v>267</v>
      </c>
      <c r="B45" s="268"/>
      <c r="C45" s="268"/>
      <c r="D45" s="268"/>
      <c r="E45" s="268"/>
      <c r="F45" s="268"/>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68" t="s">
        <v>277</v>
      </c>
      <c r="B46" s="268"/>
      <c r="C46" s="268"/>
      <c r="D46" s="268"/>
      <c r="E46" s="268"/>
      <c r="F46" s="268"/>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68" t="s">
        <v>269</v>
      </c>
      <c r="B47" s="268"/>
      <c r="C47" s="268"/>
      <c r="D47" s="268"/>
      <c r="E47" s="268"/>
      <c r="F47" s="268"/>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68" t="s">
        <v>270</v>
      </c>
      <c r="B48" s="268"/>
      <c r="C48" s="268"/>
      <c r="D48" s="268"/>
      <c r="E48" s="268"/>
      <c r="F48" s="268"/>
      <c r="G48" s="83">
        <v>40</v>
      </c>
      <c r="H48" s="86">
        <v>0</v>
      </c>
      <c r="I48" s="86">
        <v>652155.49</v>
      </c>
      <c r="J48" s="86">
        <v>0</v>
      </c>
      <c r="K48" s="86">
        <v>-2956601.6</v>
      </c>
      <c r="L48" s="86">
        <v>-2956601.6</v>
      </c>
      <c r="M48" s="86">
        <v>0</v>
      </c>
      <c r="N48" s="86">
        <v>0</v>
      </c>
      <c r="O48" s="86">
        <v>0</v>
      </c>
      <c r="P48" s="86">
        <v>-32033128.510000002</v>
      </c>
      <c r="Q48" s="86">
        <v>0.68</v>
      </c>
      <c r="R48" s="86">
        <v>0</v>
      </c>
      <c r="S48" s="86">
        <v>-1374178.06</v>
      </c>
      <c r="T48" s="86">
        <v>0</v>
      </c>
      <c r="U48" s="86">
        <v>0</v>
      </c>
      <c r="V48" s="86">
        <v>36657169.920000002</v>
      </c>
      <c r="W48" s="86">
        <v>0</v>
      </c>
      <c r="X48" s="87">
        <f t="shared" si="18"/>
        <v>3902019.52</v>
      </c>
      <c r="Y48" s="86">
        <v>-1154999.75</v>
      </c>
      <c r="Z48" s="87">
        <f t="shared" si="17"/>
        <v>2747019.77</v>
      </c>
    </row>
    <row r="49" spans="1:26" x14ac:dyDescent="0.2">
      <c r="A49" s="268" t="s">
        <v>271</v>
      </c>
      <c r="B49" s="268"/>
      <c r="C49" s="268"/>
      <c r="D49" s="268"/>
      <c r="E49" s="268"/>
      <c r="F49" s="268"/>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68" t="s">
        <v>390</v>
      </c>
      <c r="B50" s="268"/>
      <c r="C50" s="268"/>
      <c r="D50" s="268"/>
      <c r="E50" s="268"/>
      <c r="F50" s="268"/>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68" t="s">
        <v>391</v>
      </c>
      <c r="B51" s="268"/>
      <c r="C51" s="268"/>
      <c r="D51" s="268"/>
      <c r="E51" s="268"/>
      <c r="F51" s="268"/>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68" t="s">
        <v>392</v>
      </c>
      <c r="B52" s="268"/>
      <c r="C52" s="268"/>
      <c r="D52" s="268"/>
      <c r="E52" s="268"/>
      <c r="F52" s="268"/>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68" t="s">
        <v>272</v>
      </c>
      <c r="B53" s="268"/>
      <c r="C53" s="268"/>
      <c r="D53" s="268"/>
      <c r="E53" s="268"/>
      <c r="F53" s="268"/>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68" t="s">
        <v>393</v>
      </c>
      <c r="B54" s="268"/>
      <c r="C54" s="268"/>
      <c r="D54" s="268"/>
      <c r="E54" s="268"/>
      <c r="F54" s="268"/>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68" t="s">
        <v>402</v>
      </c>
      <c r="B55" s="268"/>
      <c r="C55" s="268"/>
      <c r="D55" s="268"/>
      <c r="E55" s="268"/>
      <c r="F55" s="268"/>
      <c r="G55" s="83">
        <v>47</v>
      </c>
      <c r="H55" s="86">
        <v>0</v>
      </c>
      <c r="I55" s="86">
        <v>0</v>
      </c>
      <c r="J55" s="86">
        <v>0</v>
      </c>
      <c r="K55" s="86">
        <v>0</v>
      </c>
      <c r="L55" s="86">
        <v>0</v>
      </c>
      <c r="M55" s="86">
        <v>0</v>
      </c>
      <c r="N55" s="86">
        <v>0</v>
      </c>
      <c r="O55" s="86">
        <v>0</v>
      </c>
      <c r="P55" s="86">
        <v>0</v>
      </c>
      <c r="Q55" s="86">
        <v>0</v>
      </c>
      <c r="R55" s="86">
        <v>0</v>
      </c>
      <c r="S55" s="86">
        <v>0</v>
      </c>
      <c r="T55" s="86">
        <v>0</v>
      </c>
      <c r="U55" s="86">
        <v>0</v>
      </c>
      <c r="V55" s="86">
        <v>-47619456</v>
      </c>
      <c r="W55" s="86">
        <v>0</v>
      </c>
      <c r="X55" s="87">
        <f t="shared" si="18"/>
        <v>-47619456</v>
      </c>
      <c r="Y55" s="86">
        <v>-14898332</v>
      </c>
      <c r="Z55" s="87">
        <f t="shared" si="17"/>
        <v>-62517788</v>
      </c>
    </row>
    <row r="56" spans="1:26" x14ac:dyDescent="0.2">
      <c r="A56" s="268" t="s">
        <v>394</v>
      </c>
      <c r="B56" s="268"/>
      <c r="C56" s="268"/>
      <c r="D56" s="268"/>
      <c r="E56" s="268"/>
      <c r="F56" s="268"/>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68" t="s">
        <v>403</v>
      </c>
      <c r="B57" s="268"/>
      <c r="C57" s="268"/>
      <c r="D57" s="268"/>
      <c r="E57" s="268"/>
      <c r="F57" s="268"/>
      <c r="G57" s="83">
        <v>49</v>
      </c>
      <c r="H57" s="86">
        <v>0</v>
      </c>
      <c r="I57" s="86">
        <v>0</v>
      </c>
      <c r="J57" s="86">
        <v>0</v>
      </c>
      <c r="K57" s="86">
        <v>0</v>
      </c>
      <c r="L57" s="86">
        <v>0</v>
      </c>
      <c r="M57" s="86">
        <v>0</v>
      </c>
      <c r="N57" s="86">
        <v>0</v>
      </c>
      <c r="O57" s="86">
        <v>0</v>
      </c>
      <c r="P57" s="86">
        <v>0</v>
      </c>
      <c r="Q57" s="86">
        <v>0</v>
      </c>
      <c r="R57" s="86">
        <v>0</v>
      </c>
      <c r="S57" s="86">
        <v>0</v>
      </c>
      <c r="T57" s="86">
        <v>0</v>
      </c>
      <c r="U57" s="86">
        <v>0</v>
      </c>
      <c r="V57" s="86">
        <v>66584966.799999997</v>
      </c>
      <c r="W57" s="86">
        <v>-66584966.799999997</v>
      </c>
      <c r="X57" s="87">
        <f t="shared" si="18"/>
        <v>0</v>
      </c>
      <c r="Y57" s="86">
        <v>0</v>
      </c>
      <c r="Z57" s="87">
        <f t="shared" si="17"/>
        <v>0</v>
      </c>
    </row>
    <row r="58" spans="1:26" x14ac:dyDescent="0.2">
      <c r="A58" s="268" t="s">
        <v>397</v>
      </c>
      <c r="B58" s="268"/>
      <c r="C58" s="268"/>
      <c r="D58" s="268"/>
      <c r="E58" s="268"/>
      <c r="F58" s="268"/>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69" t="s">
        <v>404</v>
      </c>
      <c r="B59" s="269"/>
      <c r="C59" s="269"/>
      <c r="D59" s="269"/>
      <c r="E59" s="269"/>
      <c r="F59" s="269"/>
      <c r="G59" s="84">
        <v>51</v>
      </c>
      <c r="H59" s="88">
        <f>SUM(H39:H58)</f>
        <v>21766540.579999998</v>
      </c>
      <c r="I59" s="88">
        <f t="shared" ref="I59:Z59" si="19">SUM(I39:I58)</f>
        <v>8917849.9000000004</v>
      </c>
      <c r="J59" s="88">
        <f t="shared" si="19"/>
        <v>1652223.06</v>
      </c>
      <c r="K59" s="88">
        <f t="shared" si="19"/>
        <v>30179992.390000001</v>
      </c>
      <c r="L59" s="88">
        <f t="shared" si="19"/>
        <v>30179992.390000001</v>
      </c>
      <c r="M59" s="88">
        <f t="shared" si="19"/>
        <v>0</v>
      </c>
      <c r="N59" s="88">
        <f t="shared" si="19"/>
        <v>0</v>
      </c>
      <c r="O59" s="88">
        <f t="shared" si="19"/>
        <v>0</v>
      </c>
      <c r="P59" s="88">
        <f t="shared" si="19"/>
        <v>117562510.92</v>
      </c>
      <c r="Q59" s="88">
        <f t="shared" si="19"/>
        <v>-374877.32</v>
      </c>
      <c r="R59" s="88">
        <f t="shared" si="19"/>
        <v>0</v>
      </c>
      <c r="S59" s="88">
        <f t="shared" si="19"/>
        <v>17149691.530000001</v>
      </c>
      <c r="T59" s="88">
        <f t="shared" si="19"/>
        <v>0</v>
      </c>
      <c r="U59" s="88">
        <f t="shared" si="19"/>
        <v>0</v>
      </c>
      <c r="V59" s="88">
        <f t="shared" si="19"/>
        <v>1215349584.02</v>
      </c>
      <c r="W59" s="88">
        <f t="shared" si="19"/>
        <v>80106166.420000002</v>
      </c>
      <c r="X59" s="88">
        <f>SUM(X39:X58)</f>
        <v>1462129689.1099999</v>
      </c>
      <c r="Y59" s="88">
        <f t="shared" si="19"/>
        <v>307262707.38999999</v>
      </c>
      <c r="Z59" s="88">
        <f t="shared" si="19"/>
        <v>1769392396.5</v>
      </c>
    </row>
    <row r="60" spans="1:26" x14ac:dyDescent="0.2">
      <c r="A60" s="276" t="s">
        <v>273</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405</v>
      </c>
      <c r="B61" s="280"/>
      <c r="C61" s="280"/>
      <c r="D61" s="280"/>
      <c r="E61" s="280"/>
      <c r="F61" s="280"/>
      <c r="G61" s="84">
        <v>52</v>
      </c>
      <c r="H61" s="88">
        <f>SUM(H41:H49)</f>
        <v>0</v>
      </c>
      <c r="I61" s="88">
        <f t="shared" ref="I61:Z61" si="20">SUM(I41:I49)</f>
        <v>652155.49</v>
      </c>
      <c r="J61" s="88">
        <f t="shared" si="20"/>
        <v>0</v>
      </c>
      <c r="K61" s="88">
        <f t="shared" si="20"/>
        <v>-2956601.6</v>
      </c>
      <c r="L61" s="88">
        <f t="shared" si="20"/>
        <v>-2956601.6</v>
      </c>
      <c r="M61" s="88">
        <f t="shared" si="20"/>
        <v>0</v>
      </c>
      <c r="N61" s="88">
        <f t="shared" si="20"/>
        <v>0</v>
      </c>
      <c r="O61" s="88">
        <f t="shared" si="20"/>
        <v>0</v>
      </c>
      <c r="P61" s="88">
        <f t="shared" si="20"/>
        <v>33749561.090000004</v>
      </c>
      <c r="Q61" s="88">
        <f t="shared" si="20"/>
        <v>-374877.32</v>
      </c>
      <c r="R61" s="88">
        <f t="shared" si="20"/>
        <v>0</v>
      </c>
      <c r="S61" s="88">
        <f t="shared" si="20"/>
        <v>-1374178.06</v>
      </c>
      <c r="T61" s="88">
        <f t="shared" si="20"/>
        <v>0</v>
      </c>
      <c r="U61" s="88">
        <f t="shared" ref="U61" si="21">SUM(U41:U49)</f>
        <v>0</v>
      </c>
      <c r="V61" s="88">
        <f t="shared" si="20"/>
        <v>36657169.920000002</v>
      </c>
      <c r="W61" s="88">
        <f t="shared" si="20"/>
        <v>0</v>
      </c>
      <c r="X61" s="88">
        <f>SUM(X41:X49)</f>
        <v>69309831.120000005</v>
      </c>
      <c r="Y61" s="88">
        <f t="shared" si="20"/>
        <v>28201417.25</v>
      </c>
      <c r="Z61" s="88">
        <f t="shared" si="20"/>
        <v>97511248.370000005</v>
      </c>
    </row>
    <row r="62" spans="1:26" ht="27.75" customHeight="1" x14ac:dyDescent="0.2">
      <c r="A62" s="280" t="s">
        <v>406</v>
      </c>
      <c r="B62" s="280"/>
      <c r="C62" s="280"/>
      <c r="D62" s="280"/>
      <c r="E62" s="280"/>
      <c r="F62" s="280"/>
      <c r="G62" s="84">
        <v>53</v>
      </c>
      <c r="H62" s="88">
        <f>H40+H61</f>
        <v>0</v>
      </c>
      <c r="I62" s="88">
        <f t="shared" ref="I62:Z62" si="22">I40+I61</f>
        <v>652155.49</v>
      </c>
      <c r="J62" s="88">
        <f t="shared" si="22"/>
        <v>0</v>
      </c>
      <c r="K62" s="88">
        <f t="shared" si="22"/>
        <v>-2956601.6</v>
      </c>
      <c r="L62" s="88">
        <f t="shared" si="22"/>
        <v>-2956601.6</v>
      </c>
      <c r="M62" s="88">
        <f t="shared" si="22"/>
        <v>0</v>
      </c>
      <c r="N62" s="88">
        <f t="shared" si="22"/>
        <v>0</v>
      </c>
      <c r="O62" s="88">
        <f t="shared" si="22"/>
        <v>0</v>
      </c>
      <c r="P62" s="88">
        <f t="shared" si="22"/>
        <v>33749561.090000004</v>
      </c>
      <c r="Q62" s="88">
        <f t="shared" si="22"/>
        <v>-374877.32</v>
      </c>
      <c r="R62" s="88">
        <f t="shared" si="22"/>
        <v>0</v>
      </c>
      <c r="S62" s="88">
        <f t="shared" si="22"/>
        <v>-1374178.06</v>
      </c>
      <c r="T62" s="88">
        <f t="shared" si="22"/>
        <v>0</v>
      </c>
      <c r="U62" s="88">
        <f t="shared" ref="U62" si="23">U40+U61</f>
        <v>0</v>
      </c>
      <c r="V62" s="88">
        <f t="shared" si="22"/>
        <v>36657169.920000002</v>
      </c>
      <c r="W62" s="88">
        <f t="shared" si="22"/>
        <v>80106166.420000002</v>
      </c>
      <c r="X62" s="88">
        <f>X40+X61</f>
        <v>149415997.53999999</v>
      </c>
      <c r="Y62" s="88">
        <f t="shared" si="22"/>
        <v>53258488.380000003</v>
      </c>
      <c r="Z62" s="88">
        <f t="shared" si="22"/>
        <v>202674485.91999999</v>
      </c>
    </row>
    <row r="63" spans="1:26" ht="29.25" customHeight="1" x14ac:dyDescent="0.2">
      <c r="A63" s="280" t="s">
        <v>407</v>
      </c>
      <c r="B63" s="280"/>
      <c r="C63" s="280"/>
      <c r="D63" s="280"/>
      <c r="E63" s="280"/>
      <c r="F63" s="280"/>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18965510.800000001</v>
      </c>
      <c r="W63" s="88">
        <f t="shared" si="24"/>
        <v>-66584966.799999997</v>
      </c>
      <c r="X63" s="88">
        <f>SUM(X50:X58)</f>
        <v>-47619456</v>
      </c>
      <c r="Y63" s="88">
        <f t="shared" si="24"/>
        <v>-14898332</v>
      </c>
      <c r="Z63" s="88">
        <f t="shared" si="24"/>
        <v>-62517788</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98"/>
  <sheetViews>
    <sheetView view="pageBreakPreview" zoomScale="85" zoomScaleNormal="100" zoomScaleSheetLayoutView="85" workbookViewId="0">
      <selection sqref="A1:J30"/>
    </sheetView>
  </sheetViews>
  <sheetFormatPr defaultRowHeight="12.75" x14ac:dyDescent="0.2"/>
  <cols>
    <col min="1" max="12" width="19.140625" customWidth="1"/>
  </cols>
  <sheetData>
    <row r="1" spans="1:10" x14ac:dyDescent="0.2">
      <c r="A1" s="284" t="s">
        <v>487</v>
      </c>
      <c r="B1" s="285"/>
      <c r="C1" s="285"/>
      <c r="D1" s="285"/>
      <c r="E1" s="285"/>
      <c r="F1" s="285"/>
      <c r="G1" s="285"/>
      <c r="H1" s="285"/>
      <c r="I1" s="285"/>
      <c r="J1" s="285"/>
    </row>
    <row r="2" spans="1:10" x14ac:dyDescent="0.2">
      <c r="A2" s="285"/>
      <c r="B2" s="285"/>
      <c r="C2" s="285"/>
      <c r="D2" s="285"/>
      <c r="E2" s="285"/>
      <c r="F2" s="285"/>
      <c r="G2" s="285"/>
      <c r="H2" s="285"/>
      <c r="I2" s="285"/>
      <c r="J2" s="285"/>
    </row>
    <row r="3" spans="1:10" x14ac:dyDescent="0.2">
      <c r="A3" s="285"/>
      <c r="B3" s="285"/>
      <c r="C3" s="285"/>
      <c r="D3" s="285"/>
      <c r="E3" s="285"/>
      <c r="F3" s="285"/>
      <c r="G3" s="285"/>
      <c r="H3" s="285"/>
      <c r="I3" s="285"/>
      <c r="J3" s="285"/>
    </row>
    <row r="4" spans="1:10" x14ac:dyDescent="0.2">
      <c r="A4" s="285"/>
      <c r="B4" s="285"/>
      <c r="C4" s="285"/>
      <c r="D4" s="285"/>
      <c r="E4" s="285"/>
      <c r="F4" s="285"/>
      <c r="G4" s="285"/>
      <c r="H4" s="285"/>
      <c r="I4" s="285"/>
      <c r="J4" s="285"/>
    </row>
    <row r="5" spans="1:10" x14ac:dyDescent="0.2">
      <c r="A5" s="285"/>
      <c r="B5" s="285"/>
      <c r="C5" s="285"/>
      <c r="D5" s="285"/>
      <c r="E5" s="285"/>
      <c r="F5" s="285"/>
      <c r="G5" s="285"/>
      <c r="H5" s="285"/>
      <c r="I5" s="285"/>
      <c r="J5" s="285"/>
    </row>
    <row r="6" spans="1:10" x14ac:dyDescent="0.2">
      <c r="A6" s="285"/>
      <c r="B6" s="285"/>
      <c r="C6" s="285"/>
      <c r="D6" s="285"/>
      <c r="E6" s="285"/>
      <c r="F6" s="285"/>
      <c r="G6" s="285"/>
      <c r="H6" s="285"/>
      <c r="I6" s="285"/>
      <c r="J6" s="285"/>
    </row>
    <row r="7" spans="1:10" x14ac:dyDescent="0.2">
      <c r="A7" s="285"/>
      <c r="B7" s="285"/>
      <c r="C7" s="285"/>
      <c r="D7" s="285"/>
      <c r="E7" s="285"/>
      <c r="F7" s="285"/>
      <c r="G7" s="285"/>
      <c r="H7" s="285"/>
      <c r="I7" s="285"/>
      <c r="J7" s="285"/>
    </row>
    <row r="8" spans="1:10" x14ac:dyDescent="0.2">
      <c r="A8" s="285"/>
      <c r="B8" s="285"/>
      <c r="C8" s="285"/>
      <c r="D8" s="285"/>
      <c r="E8" s="285"/>
      <c r="F8" s="285"/>
      <c r="G8" s="285"/>
      <c r="H8" s="285"/>
      <c r="I8" s="285"/>
      <c r="J8" s="285"/>
    </row>
    <row r="9" spans="1:10" x14ac:dyDescent="0.2">
      <c r="A9" s="285"/>
      <c r="B9" s="285"/>
      <c r="C9" s="285"/>
      <c r="D9" s="285"/>
      <c r="E9" s="285"/>
      <c r="F9" s="285"/>
      <c r="G9" s="285"/>
      <c r="H9" s="285"/>
      <c r="I9" s="285"/>
      <c r="J9" s="285"/>
    </row>
    <row r="10" spans="1:10" x14ac:dyDescent="0.2">
      <c r="A10" s="285"/>
      <c r="B10" s="285"/>
      <c r="C10" s="285"/>
      <c r="D10" s="285"/>
      <c r="E10" s="285"/>
      <c r="F10" s="285"/>
      <c r="G10" s="285"/>
      <c r="H10" s="285"/>
      <c r="I10" s="285"/>
      <c r="J10" s="285"/>
    </row>
    <row r="11" spans="1:10" x14ac:dyDescent="0.2">
      <c r="A11" s="285"/>
      <c r="B11" s="285"/>
      <c r="C11" s="285"/>
      <c r="D11" s="285"/>
      <c r="E11" s="285"/>
      <c r="F11" s="285"/>
      <c r="G11" s="285"/>
      <c r="H11" s="285"/>
      <c r="I11" s="285"/>
      <c r="J11" s="285"/>
    </row>
    <row r="12" spans="1:10" x14ac:dyDescent="0.2">
      <c r="A12" s="285"/>
      <c r="B12" s="285"/>
      <c r="C12" s="285"/>
      <c r="D12" s="285"/>
      <c r="E12" s="285"/>
      <c r="F12" s="285"/>
      <c r="G12" s="285"/>
      <c r="H12" s="285"/>
      <c r="I12" s="285"/>
      <c r="J12" s="285"/>
    </row>
    <row r="13" spans="1:10" x14ac:dyDescent="0.2">
      <c r="A13" s="285"/>
      <c r="B13" s="285"/>
      <c r="C13" s="285"/>
      <c r="D13" s="285"/>
      <c r="E13" s="285"/>
      <c r="F13" s="285"/>
      <c r="G13" s="285"/>
      <c r="H13" s="285"/>
      <c r="I13" s="285"/>
      <c r="J13" s="285"/>
    </row>
    <row r="14" spans="1:10" x14ac:dyDescent="0.2">
      <c r="A14" s="285"/>
      <c r="B14" s="285"/>
      <c r="C14" s="285"/>
      <c r="D14" s="285"/>
      <c r="E14" s="285"/>
      <c r="F14" s="285"/>
      <c r="G14" s="285"/>
      <c r="H14" s="285"/>
      <c r="I14" s="285"/>
      <c r="J14" s="285"/>
    </row>
    <row r="15" spans="1:10" x14ac:dyDescent="0.2">
      <c r="A15" s="285"/>
      <c r="B15" s="285"/>
      <c r="C15" s="285"/>
      <c r="D15" s="285"/>
      <c r="E15" s="285"/>
      <c r="F15" s="285"/>
      <c r="G15" s="285"/>
      <c r="H15" s="285"/>
      <c r="I15" s="285"/>
      <c r="J15" s="285"/>
    </row>
    <row r="16" spans="1:10" x14ac:dyDescent="0.2">
      <c r="A16" s="285"/>
      <c r="B16" s="285"/>
      <c r="C16" s="285"/>
      <c r="D16" s="285"/>
      <c r="E16" s="285"/>
      <c r="F16" s="285"/>
      <c r="G16" s="285"/>
      <c r="H16" s="285"/>
      <c r="I16" s="285"/>
      <c r="J16" s="285"/>
    </row>
    <row r="17" spans="1:10" x14ac:dyDescent="0.2">
      <c r="A17" s="285"/>
      <c r="B17" s="285"/>
      <c r="C17" s="285"/>
      <c r="D17" s="285"/>
      <c r="E17" s="285"/>
      <c r="F17" s="285"/>
      <c r="G17" s="285"/>
      <c r="H17" s="285"/>
      <c r="I17" s="285"/>
      <c r="J17" s="285"/>
    </row>
    <row r="18" spans="1:10" x14ac:dyDescent="0.2">
      <c r="A18" s="285"/>
      <c r="B18" s="285"/>
      <c r="C18" s="285"/>
      <c r="D18" s="285"/>
      <c r="E18" s="285"/>
      <c r="F18" s="285"/>
      <c r="G18" s="285"/>
      <c r="H18" s="285"/>
      <c r="I18" s="285"/>
      <c r="J18" s="285"/>
    </row>
    <row r="19" spans="1:10" x14ac:dyDescent="0.2">
      <c r="A19" s="285"/>
      <c r="B19" s="285"/>
      <c r="C19" s="285"/>
      <c r="D19" s="285"/>
      <c r="E19" s="285"/>
      <c r="F19" s="285"/>
      <c r="G19" s="285"/>
      <c r="H19" s="285"/>
      <c r="I19" s="285"/>
      <c r="J19" s="285"/>
    </row>
    <row r="20" spans="1:10" x14ac:dyDescent="0.2">
      <c r="A20" s="285"/>
      <c r="B20" s="285"/>
      <c r="C20" s="285"/>
      <c r="D20" s="285"/>
      <c r="E20" s="285"/>
      <c r="F20" s="285"/>
      <c r="G20" s="285"/>
      <c r="H20" s="285"/>
      <c r="I20" s="285"/>
      <c r="J20" s="285"/>
    </row>
    <row r="21" spans="1:10" x14ac:dyDescent="0.2">
      <c r="A21" s="285"/>
      <c r="B21" s="285"/>
      <c r="C21" s="285"/>
      <c r="D21" s="285"/>
      <c r="E21" s="285"/>
      <c r="F21" s="285"/>
      <c r="G21" s="285"/>
      <c r="H21" s="285"/>
      <c r="I21" s="285"/>
      <c r="J21" s="285"/>
    </row>
    <row r="22" spans="1:10" x14ac:dyDescent="0.2">
      <c r="A22" s="285"/>
      <c r="B22" s="285"/>
      <c r="C22" s="285"/>
      <c r="D22" s="285"/>
      <c r="E22" s="285"/>
      <c r="F22" s="285"/>
      <c r="G22" s="285"/>
      <c r="H22" s="285"/>
      <c r="I22" s="285"/>
      <c r="J22" s="285"/>
    </row>
    <row r="23" spans="1:10" x14ac:dyDescent="0.2">
      <c r="A23" s="285"/>
      <c r="B23" s="285"/>
      <c r="C23" s="285"/>
      <c r="D23" s="285"/>
      <c r="E23" s="285"/>
      <c r="F23" s="285"/>
      <c r="G23" s="285"/>
      <c r="H23" s="285"/>
      <c r="I23" s="285"/>
      <c r="J23" s="285"/>
    </row>
    <row r="24" spans="1:10" x14ac:dyDescent="0.2">
      <c r="A24" s="285"/>
      <c r="B24" s="285"/>
      <c r="C24" s="285"/>
      <c r="D24" s="285"/>
      <c r="E24" s="285"/>
      <c r="F24" s="285"/>
      <c r="G24" s="285"/>
      <c r="H24" s="285"/>
      <c r="I24" s="285"/>
      <c r="J24" s="285"/>
    </row>
    <row r="25" spans="1:10" ht="102.75" customHeight="1" x14ac:dyDescent="0.2">
      <c r="A25" s="285"/>
      <c r="B25" s="285"/>
      <c r="C25" s="285"/>
      <c r="D25" s="285"/>
      <c r="E25" s="285"/>
      <c r="F25" s="285"/>
      <c r="G25" s="285"/>
      <c r="H25" s="285"/>
      <c r="I25" s="285"/>
      <c r="J25" s="285"/>
    </row>
    <row r="26" spans="1:10" ht="104.25" customHeight="1" x14ac:dyDescent="0.2">
      <c r="A26" s="285"/>
      <c r="B26" s="285"/>
      <c r="C26" s="285"/>
      <c r="D26" s="285"/>
      <c r="E26" s="285"/>
      <c r="F26" s="285"/>
      <c r="G26" s="285"/>
      <c r="H26" s="285"/>
      <c r="I26" s="285"/>
      <c r="J26" s="285"/>
    </row>
    <row r="27" spans="1:10" ht="75" customHeight="1" x14ac:dyDescent="0.2">
      <c r="A27" s="285"/>
      <c r="B27" s="285"/>
      <c r="C27" s="285"/>
      <c r="D27" s="285"/>
      <c r="E27" s="285"/>
      <c r="F27" s="285"/>
      <c r="G27" s="285"/>
      <c r="H27" s="285"/>
      <c r="I27" s="285"/>
      <c r="J27" s="285"/>
    </row>
    <row r="28" spans="1:10" ht="87.75" customHeight="1" x14ac:dyDescent="0.2">
      <c r="A28" s="285"/>
      <c r="B28" s="285"/>
      <c r="C28" s="285"/>
      <c r="D28" s="285"/>
      <c r="E28" s="285"/>
      <c r="F28" s="285"/>
      <c r="G28" s="285"/>
      <c r="H28" s="285"/>
      <c r="I28" s="285"/>
      <c r="J28" s="285"/>
    </row>
    <row r="29" spans="1:10" ht="85.5" customHeight="1" x14ac:dyDescent="0.2">
      <c r="A29" s="285"/>
      <c r="B29" s="285"/>
      <c r="C29" s="285"/>
      <c r="D29" s="285"/>
      <c r="E29" s="285"/>
      <c r="F29" s="285"/>
      <c r="G29" s="285"/>
      <c r="H29" s="285"/>
      <c r="I29" s="285"/>
      <c r="J29" s="285"/>
    </row>
    <row r="30" spans="1:10" ht="259.5" customHeight="1" x14ac:dyDescent="0.2">
      <c r="A30" s="285"/>
      <c r="B30" s="285"/>
      <c r="C30" s="285"/>
      <c r="D30" s="285"/>
      <c r="E30" s="285"/>
      <c r="F30" s="285"/>
      <c r="G30" s="285"/>
      <c r="H30" s="285"/>
      <c r="I30" s="285"/>
      <c r="J30" s="285"/>
    </row>
    <row r="31" spans="1:10" x14ac:dyDescent="0.2">
      <c r="A31" s="105" t="s">
        <v>490</v>
      </c>
    </row>
    <row r="33" spans="1:10" x14ac:dyDescent="0.2">
      <c r="A33" s="106" t="s">
        <v>491</v>
      </c>
    </row>
    <row r="34" spans="1:10" x14ac:dyDescent="0.2">
      <c r="A34" s="106" t="s">
        <v>492</v>
      </c>
      <c r="C34" s="106" t="s">
        <v>452</v>
      </c>
    </row>
    <row r="35" spans="1:10" x14ac:dyDescent="0.2">
      <c r="A35" s="106" t="s">
        <v>308</v>
      </c>
      <c r="C35" s="106" t="s">
        <v>493</v>
      </c>
    </row>
    <row r="36" spans="1:10" x14ac:dyDescent="0.2">
      <c r="A36" s="106" t="s">
        <v>494</v>
      </c>
      <c r="C36" s="106" t="s">
        <v>495</v>
      </c>
    </row>
    <row r="37" spans="1:10" x14ac:dyDescent="0.2">
      <c r="A37" s="106" t="s">
        <v>496</v>
      </c>
      <c r="C37" s="106" t="s">
        <v>497</v>
      </c>
    </row>
    <row r="38" spans="1:10" x14ac:dyDescent="0.2">
      <c r="A38" s="106" t="s">
        <v>498</v>
      </c>
      <c r="C38" s="107" t="s">
        <v>448</v>
      </c>
    </row>
    <row r="39" spans="1:10" x14ac:dyDescent="0.2">
      <c r="A39" s="106" t="s">
        <v>499</v>
      </c>
      <c r="C39" s="107" t="s">
        <v>500</v>
      </c>
    </row>
    <row r="41" spans="1:10" x14ac:dyDescent="0.2">
      <c r="A41" s="106" t="s">
        <v>501</v>
      </c>
    </row>
    <row r="42" spans="1:10" x14ac:dyDescent="0.2">
      <c r="A42" s="286" t="s">
        <v>502</v>
      </c>
      <c r="B42" s="286"/>
      <c r="C42" s="286"/>
      <c r="D42" s="286"/>
      <c r="E42" s="286"/>
      <c r="F42" s="286"/>
      <c r="G42" s="286"/>
      <c r="H42" s="286"/>
      <c r="I42" s="286"/>
      <c r="J42" s="286"/>
    </row>
    <row r="43" spans="1:10" x14ac:dyDescent="0.2">
      <c r="A43" s="286" t="s">
        <v>503</v>
      </c>
      <c r="B43" s="286"/>
      <c r="C43" s="286"/>
      <c r="D43" s="286"/>
      <c r="E43" s="286"/>
      <c r="F43" s="286"/>
      <c r="G43" s="286"/>
      <c r="H43" s="286"/>
      <c r="I43" s="286"/>
      <c r="J43" s="286"/>
    </row>
    <row r="44" spans="1:10" x14ac:dyDescent="0.2">
      <c r="A44" s="286" t="s">
        <v>635</v>
      </c>
      <c r="B44" s="286"/>
      <c r="C44" s="286"/>
      <c r="D44" s="286"/>
      <c r="E44" s="286"/>
      <c r="F44" s="286"/>
      <c r="G44" s="286"/>
      <c r="H44" s="286"/>
      <c r="I44" s="286"/>
      <c r="J44" s="286"/>
    </row>
    <row r="46" spans="1:10" x14ac:dyDescent="0.2">
      <c r="A46" s="106" t="s">
        <v>504</v>
      </c>
    </row>
    <row r="47" spans="1:10" x14ac:dyDescent="0.2">
      <c r="A47" s="106" t="s">
        <v>628</v>
      </c>
    </row>
    <row r="49" spans="1:7" x14ac:dyDescent="0.2">
      <c r="A49" s="106" t="s">
        <v>505</v>
      </c>
    </row>
    <row r="50" spans="1:7" x14ac:dyDescent="0.2">
      <c r="A50" s="106" t="s">
        <v>506</v>
      </c>
    </row>
    <row r="52" spans="1:7" x14ac:dyDescent="0.2">
      <c r="A52" s="106" t="s">
        <v>507</v>
      </c>
    </row>
    <row r="53" spans="1:7" x14ac:dyDescent="0.2">
      <c r="A53" s="106" t="s">
        <v>629</v>
      </c>
    </row>
    <row r="55" spans="1:7" x14ac:dyDescent="0.2">
      <c r="A55" s="106" t="s">
        <v>508</v>
      </c>
    </row>
    <row r="56" spans="1:7" x14ac:dyDescent="0.2">
      <c r="A56" s="106" t="s">
        <v>652</v>
      </c>
    </row>
    <row r="57" spans="1:7" x14ac:dyDescent="0.2">
      <c r="A57" s="106" t="s">
        <v>651</v>
      </c>
    </row>
    <row r="58" spans="1:7" x14ac:dyDescent="0.2">
      <c r="A58" s="106" t="s">
        <v>650</v>
      </c>
    </row>
    <row r="60" spans="1:7" x14ac:dyDescent="0.2">
      <c r="A60" s="106" t="s">
        <v>509</v>
      </c>
    </row>
    <row r="61" spans="1:7" x14ac:dyDescent="0.2">
      <c r="A61" s="106" t="s">
        <v>510</v>
      </c>
      <c r="G61" s="24">
        <v>8001</v>
      </c>
    </row>
    <row r="63" spans="1:7" x14ac:dyDescent="0.2">
      <c r="A63" s="106" t="s">
        <v>511</v>
      </c>
    </row>
    <row r="64" spans="1:7" x14ac:dyDescent="0.2">
      <c r="A64" s="106" t="s">
        <v>655</v>
      </c>
    </row>
    <row r="65" spans="1:3" x14ac:dyDescent="0.2">
      <c r="A65" s="106" t="s">
        <v>656</v>
      </c>
    </row>
    <row r="66" spans="1:3" x14ac:dyDescent="0.2">
      <c r="A66" s="106"/>
    </row>
    <row r="67" spans="1:3" x14ac:dyDescent="0.2">
      <c r="A67" s="106" t="s">
        <v>512</v>
      </c>
    </row>
    <row r="68" spans="1:3" x14ac:dyDescent="0.2">
      <c r="A68" s="106" t="s">
        <v>630</v>
      </c>
    </row>
    <row r="70" spans="1:3" x14ac:dyDescent="0.2">
      <c r="A70" s="106" t="s">
        <v>513</v>
      </c>
    </row>
    <row r="71" spans="1:3" x14ac:dyDescent="0.2">
      <c r="A71" s="106" t="s">
        <v>514</v>
      </c>
    </row>
    <row r="72" spans="1:3" x14ac:dyDescent="0.2">
      <c r="A72" s="105" t="s">
        <v>515</v>
      </c>
      <c r="C72" s="105" t="s">
        <v>516</v>
      </c>
    </row>
    <row r="73" spans="1:3" x14ac:dyDescent="0.2">
      <c r="A73" s="106" t="s">
        <v>517</v>
      </c>
      <c r="C73" s="24">
        <v>3971</v>
      </c>
    </row>
    <row r="74" spans="1:3" x14ac:dyDescent="0.2">
      <c r="A74" s="106" t="s">
        <v>518</v>
      </c>
      <c r="C74" s="24">
        <v>3384</v>
      </c>
    </row>
    <row r="75" spans="1:3" x14ac:dyDescent="0.2">
      <c r="A75" s="106" t="s">
        <v>519</v>
      </c>
      <c r="C75">
        <v>593</v>
      </c>
    </row>
    <row r="76" spans="1:3" x14ac:dyDescent="0.2">
      <c r="A76" s="106" t="s">
        <v>520</v>
      </c>
      <c r="C76">
        <v>54</v>
      </c>
    </row>
    <row r="78" spans="1:3" x14ac:dyDescent="0.2">
      <c r="A78" s="106" t="s">
        <v>521</v>
      </c>
    </row>
    <row r="79" spans="1:3" x14ac:dyDescent="0.2">
      <c r="A79" s="106" t="s">
        <v>636</v>
      </c>
    </row>
    <row r="81" spans="1:5" x14ac:dyDescent="0.2">
      <c r="A81" s="106" t="s">
        <v>522</v>
      </c>
    </row>
    <row r="82" spans="1:5" x14ac:dyDescent="0.2">
      <c r="A82" s="106" t="s">
        <v>631</v>
      </c>
    </row>
    <row r="84" spans="1:5" x14ac:dyDescent="0.2">
      <c r="A84" s="106" t="s">
        <v>523</v>
      </c>
    </row>
    <row r="85" spans="1:5" x14ac:dyDescent="0.2">
      <c r="A85" s="106" t="s">
        <v>524</v>
      </c>
    </row>
    <row r="87" spans="1:5" x14ac:dyDescent="0.2">
      <c r="A87" s="106" t="s">
        <v>525</v>
      </c>
    </row>
    <row r="88" spans="1:5" x14ac:dyDescent="0.2">
      <c r="A88" s="105" t="s">
        <v>526</v>
      </c>
      <c r="C88" s="105" t="s">
        <v>527</v>
      </c>
      <c r="E88" s="105" t="s">
        <v>528</v>
      </c>
    </row>
    <row r="89" spans="1:5" x14ac:dyDescent="0.2">
      <c r="A89" s="106" t="s">
        <v>529</v>
      </c>
      <c r="C89" s="108">
        <v>9615900</v>
      </c>
      <c r="E89" s="106" t="s">
        <v>530</v>
      </c>
    </row>
    <row r="90" spans="1:5" x14ac:dyDescent="0.2">
      <c r="A90" s="106" t="s">
        <v>531</v>
      </c>
      <c r="C90" s="108">
        <v>6784100</v>
      </c>
      <c r="E90" s="106" t="s">
        <v>530</v>
      </c>
    </row>
    <row r="92" spans="1:5" x14ac:dyDescent="0.2">
      <c r="A92" s="106" t="s">
        <v>532</v>
      </c>
    </row>
    <row r="93" spans="1:5" x14ac:dyDescent="0.2">
      <c r="A93" s="106" t="s">
        <v>533</v>
      </c>
    </row>
    <row r="95" spans="1:5" x14ac:dyDescent="0.2">
      <c r="A95" s="106" t="s">
        <v>534</v>
      </c>
    </row>
    <row r="96" spans="1:5" x14ac:dyDescent="0.2">
      <c r="A96" s="106" t="s">
        <v>535</v>
      </c>
    </row>
    <row r="98" spans="1:1" x14ac:dyDescent="0.2">
      <c r="A98" s="106" t="s">
        <v>536</v>
      </c>
    </row>
    <row r="99" spans="1:1" x14ac:dyDescent="0.2">
      <c r="A99" s="106" t="s">
        <v>537</v>
      </c>
    </row>
    <row r="100" spans="1:1" x14ac:dyDescent="0.2">
      <c r="A100" s="106" t="s">
        <v>538</v>
      </c>
    </row>
    <row r="102" spans="1:1" x14ac:dyDescent="0.2">
      <c r="A102" s="106" t="s">
        <v>539</v>
      </c>
    </row>
    <row r="103" spans="1:1" x14ac:dyDescent="0.2">
      <c r="A103" s="106" t="s">
        <v>537</v>
      </c>
    </row>
    <row r="104" spans="1:1" x14ac:dyDescent="0.2">
      <c r="A104" s="106" t="s">
        <v>538</v>
      </c>
    </row>
    <row r="106" spans="1:1" x14ac:dyDescent="0.2">
      <c r="A106" s="106" t="s">
        <v>540</v>
      </c>
    </row>
    <row r="107" spans="1:1" x14ac:dyDescent="0.2">
      <c r="A107" s="106" t="s">
        <v>541</v>
      </c>
    </row>
    <row r="109" spans="1:1" x14ac:dyDescent="0.2">
      <c r="A109" s="106" t="s">
        <v>542</v>
      </c>
    </row>
    <row r="110" spans="1:1" x14ac:dyDescent="0.2">
      <c r="A110" s="106" t="s">
        <v>632</v>
      </c>
    </row>
    <row r="112" spans="1:1" x14ac:dyDescent="0.2">
      <c r="A112" s="106" t="s">
        <v>543</v>
      </c>
    </row>
    <row r="113" spans="1:1" x14ac:dyDescent="0.2">
      <c r="A113" s="106" t="s">
        <v>633</v>
      </c>
    </row>
    <row r="115" spans="1:1" x14ac:dyDescent="0.2">
      <c r="A115" s="106" t="s">
        <v>544</v>
      </c>
    </row>
    <row r="116" spans="1:1" x14ac:dyDescent="0.2">
      <c r="A116" s="106" t="s">
        <v>637</v>
      </c>
    </row>
    <row r="118" spans="1:1" x14ac:dyDescent="0.2">
      <c r="A118" s="106" t="s">
        <v>545</v>
      </c>
    </row>
    <row r="119" spans="1:1" x14ac:dyDescent="0.2">
      <c r="A119" s="106" t="s">
        <v>634</v>
      </c>
    </row>
    <row r="121" spans="1:1" x14ac:dyDescent="0.2">
      <c r="A121" s="106" t="s">
        <v>546</v>
      </c>
    </row>
    <row r="122" spans="1:1" x14ac:dyDescent="0.2">
      <c r="A122" s="106" t="s">
        <v>653</v>
      </c>
    </row>
    <row r="123" spans="1:1" x14ac:dyDescent="0.2">
      <c r="A123" s="106" t="s">
        <v>654</v>
      </c>
    </row>
    <row r="124" spans="1:1" x14ac:dyDescent="0.2">
      <c r="A124" s="106"/>
    </row>
    <row r="125" spans="1:1" x14ac:dyDescent="0.2">
      <c r="A125" s="106" t="s">
        <v>547</v>
      </c>
    </row>
    <row r="126" spans="1:1" x14ac:dyDescent="0.2">
      <c r="A126" s="106" t="s">
        <v>548</v>
      </c>
    </row>
    <row r="128" spans="1:1" x14ac:dyDescent="0.2">
      <c r="A128" t="s">
        <v>549</v>
      </c>
    </row>
    <row r="129" spans="1:12" x14ac:dyDescent="0.2">
      <c r="A129" s="289" t="s">
        <v>638</v>
      </c>
      <c r="B129" s="289"/>
      <c r="C129" s="289"/>
      <c r="D129" s="289"/>
      <c r="E129" s="289"/>
      <c r="F129" s="289"/>
      <c r="G129" s="289"/>
      <c r="H129" s="289"/>
      <c r="I129" s="289"/>
      <c r="J129" s="289"/>
      <c r="K129" s="289"/>
    </row>
    <row r="130" spans="1:12" x14ac:dyDescent="0.2">
      <c r="D130" s="109"/>
    </row>
    <row r="131" spans="1:12" x14ac:dyDescent="0.2">
      <c r="A131" s="110" t="s">
        <v>550</v>
      </c>
      <c r="B131" s="111"/>
      <c r="C131" s="111"/>
      <c r="D131" s="112" t="s">
        <v>551</v>
      </c>
      <c r="E131" s="112" t="s">
        <v>639</v>
      </c>
      <c r="F131" s="110" t="s">
        <v>640</v>
      </c>
      <c r="G131" s="111"/>
      <c r="H131" s="111"/>
      <c r="I131" s="112" t="s">
        <v>551</v>
      </c>
      <c r="J131" s="112" t="s">
        <v>639</v>
      </c>
      <c r="K131" s="112" t="s">
        <v>552</v>
      </c>
      <c r="L131" s="112" t="s">
        <v>553</v>
      </c>
    </row>
    <row r="132" spans="1:12" x14ac:dyDescent="0.2">
      <c r="A132" s="113" t="s">
        <v>554</v>
      </c>
      <c r="B132" s="113"/>
      <c r="C132" s="113"/>
      <c r="D132" s="122">
        <v>535986</v>
      </c>
      <c r="E132" s="287">
        <f>SUM(D132:D133)</f>
        <v>1138163</v>
      </c>
      <c r="F132" s="113" t="s">
        <v>555</v>
      </c>
      <c r="G132" s="113"/>
      <c r="H132" s="113"/>
      <c r="I132" s="114">
        <f>RDG!I9/1000</f>
        <v>1138163</v>
      </c>
      <c r="J132" s="281">
        <f>SUM(I132)</f>
        <v>1138163</v>
      </c>
      <c r="K132" s="281">
        <f>E132-J132</f>
        <v>0</v>
      </c>
      <c r="L132" s="114"/>
    </row>
    <row r="133" spans="1:12" x14ac:dyDescent="0.2">
      <c r="A133" t="s">
        <v>556</v>
      </c>
      <c r="D133" s="125">
        <v>602177</v>
      </c>
      <c r="E133" s="288"/>
      <c r="I133" s="24"/>
      <c r="J133" s="282"/>
      <c r="K133" s="282"/>
      <c r="L133" s="24"/>
    </row>
    <row r="134" spans="1:12" x14ac:dyDescent="0.2">
      <c r="A134" s="113" t="s">
        <v>557</v>
      </c>
      <c r="B134" s="113"/>
      <c r="C134" s="113"/>
      <c r="D134" s="122">
        <v>54141</v>
      </c>
      <c r="E134" s="281">
        <f>SUM(D134:D136)</f>
        <v>65234</v>
      </c>
      <c r="F134" s="128" t="s">
        <v>558</v>
      </c>
      <c r="G134" s="128"/>
      <c r="H134" s="128"/>
      <c r="I134" s="124">
        <f>RDG!I12/1000</f>
        <v>65234</v>
      </c>
      <c r="J134" s="124">
        <f>SUM(I134)</f>
        <v>65234</v>
      </c>
      <c r="K134" s="124">
        <f>E134-J134</f>
        <v>0</v>
      </c>
      <c r="L134" s="291"/>
    </row>
    <row r="135" spans="1:12" x14ac:dyDescent="0.2">
      <c r="A135" t="s">
        <v>559</v>
      </c>
      <c r="D135" s="125">
        <v>0</v>
      </c>
      <c r="E135" s="283"/>
      <c r="F135" s="130"/>
      <c r="G135" s="130"/>
      <c r="H135" s="130"/>
      <c r="I135" s="129"/>
      <c r="J135" s="129"/>
      <c r="K135" s="129"/>
      <c r="L135" s="292"/>
    </row>
    <row r="136" spans="1:12" x14ac:dyDescent="0.2">
      <c r="A136" s="111" t="s">
        <v>560</v>
      </c>
      <c r="B136" s="111"/>
      <c r="C136" s="111"/>
      <c r="D136" s="132">
        <v>11093</v>
      </c>
      <c r="E136" s="282"/>
      <c r="F136" s="133"/>
      <c r="G136" s="133"/>
      <c r="H136" s="133"/>
      <c r="I136" s="127"/>
      <c r="J136" s="127"/>
      <c r="K136" s="127"/>
      <c r="L136" s="293"/>
    </row>
    <row r="137" spans="1:12" x14ac:dyDescent="0.2">
      <c r="A137" t="s">
        <v>644</v>
      </c>
      <c r="D137" s="125">
        <v>-7675</v>
      </c>
      <c r="E137" s="129">
        <f>SUM(D137)</f>
        <v>-7675</v>
      </c>
      <c r="F137" s="130" t="s">
        <v>645</v>
      </c>
      <c r="G137" s="130"/>
      <c r="H137" s="130"/>
      <c r="I137" s="129">
        <f>-RDG!I14/1000</f>
        <v>-7675</v>
      </c>
      <c r="J137" s="129">
        <f>SUM(I137)</f>
        <v>-7675</v>
      </c>
      <c r="K137" s="129">
        <f>E137-J137</f>
        <v>0</v>
      </c>
      <c r="L137" s="131"/>
    </row>
    <row r="138" spans="1:12" ht="12.75" customHeight="1" x14ac:dyDescent="0.2">
      <c r="A138" s="113" t="s">
        <v>561</v>
      </c>
      <c r="B138" s="113"/>
      <c r="C138" s="113"/>
      <c r="D138" s="122">
        <v>536162</v>
      </c>
      <c r="E138" s="281">
        <f>SUM(D138:D141)</f>
        <v>758312</v>
      </c>
      <c r="F138" s="134" t="s">
        <v>562</v>
      </c>
      <c r="G138" s="128"/>
      <c r="H138" s="128"/>
      <c r="I138" s="123">
        <f>RDG!I16/1000</f>
        <v>123062</v>
      </c>
      <c r="J138" s="281">
        <f>SUM(I138:I141)</f>
        <v>626041</v>
      </c>
      <c r="K138" s="299">
        <f>E138-J138</f>
        <v>132271</v>
      </c>
      <c r="L138" s="294" t="s">
        <v>641</v>
      </c>
    </row>
    <row r="139" spans="1:12" x14ac:dyDescent="0.2">
      <c r="A139" t="s">
        <v>563</v>
      </c>
      <c r="D139" s="125">
        <v>103463</v>
      </c>
      <c r="E139" s="283"/>
      <c r="F139" s="135" t="s">
        <v>564</v>
      </c>
      <c r="G139" s="130"/>
      <c r="H139" s="130"/>
      <c r="I139" s="136">
        <f>RDG!I18/1000</f>
        <v>502979</v>
      </c>
      <c r="J139" s="283"/>
      <c r="K139" s="301"/>
      <c r="L139" s="295"/>
    </row>
    <row r="140" spans="1:12" x14ac:dyDescent="0.2">
      <c r="A140" t="s">
        <v>565</v>
      </c>
      <c r="D140" s="125">
        <v>16910</v>
      </c>
      <c r="E140" s="283"/>
      <c r="F140" s="135"/>
      <c r="G140" s="130"/>
      <c r="H140" s="130"/>
      <c r="I140" s="136"/>
      <c r="J140" s="283"/>
      <c r="K140" s="301"/>
      <c r="L140" s="295"/>
    </row>
    <row r="141" spans="1:12" x14ac:dyDescent="0.2">
      <c r="A141" s="117" t="s">
        <v>566</v>
      </c>
      <c r="B141" s="111"/>
      <c r="C141" s="111"/>
      <c r="D141" s="132">
        <v>101777</v>
      </c>
      <c r="E141" s="282"/>
      <c r="F141" s="133"/>
      <c r="G141" s="133"/>
      <c r="H141" s="133"/>
      <c r="I141" s="126"/>
      <c r="J141" s="282"/>
      <c r="K141" s="300"/>
      <c r="L141" s="296"/>
    </row>
    <row r="142" spans="1:12" ht="12.75" customHeight="1" x14ac:dyDescent="0.2">
      <c r="A142" s="297" t="s">
        <v>567</v>
      </c>
      <c r="B142" s="297"/>
      <c r="C142" s="297"/>
      <c r="D142" s="299">
        <v>155521</v>
      </c>
      <c r="E142" s="281">
        <f>SUM(D142)</f>
        <v>155521</v>
      </c>
      <c r="F142" s="113" t="s">
        <v>568</v>
      </c>
      <c r="G142" s="113"/>
      <c r="H142" s="113"/>
      <c r="I142" s="114">
        <f>RDG!I19/1000</f>
        <v>256658</v>
      </c>
      <c r="J142" s="281">
        <f>SUM(I142:I143)</f>
        <v>257920</v>
      </c>
      <c r="K142" s="299">
        <f>E142-J142</f>
        <v>-102399</v>
      </c>
      <c r="L142" s="294" t="s">
        <v>641</v>
      </c>
    </row>
    <row r="143" spans="1:12" x14ac:dyDescent="0.2">
      <c r="A143" s="298"/>
      <c r="B143" s="298"/>
      <c r="C143" s="298"/>
      <c r="D143" s="300"/>
      <c r="E143" s="282"/>
      <c r="F143" s="137" t="s">
        <v>569</v>
      </c>
      <c r="G143" s="138"/>
      <c r="H143" s="138"/>
      <c r="I143" s="115">
        <f>RDG!I29/1000</f>
        <v>1262</v>
      </c>
      <c r="J143" s="282"/>
      <c r="K143" s="300"/>
      <c r="L143" s="296"/>
    </row>
    <row r="144" spans="1:12" ht="12.75" customHeight="1" x14ac:dyDescent="0.2">
      <c r="A144" s="297" t="s">
        <v>570</v>
      </c>
      <c r="B144" s="297"/>
      <c r="C144" s="297"/>
      <c r="D144" s="302">
        <v>80562</v>
      </c>
      <c r="E144" s="281">
        <f>SUM(D144)</f>
        <v>80562</v>
      </c>
      <c r="F144" s="113" t="s">
        <v>571</v>
      </c>
      <c r="G144" s="113"/>
      <c r="H144" s="113"/>
      <c r="I144" s="114">
        <f>RDG!I23/1000</f>
        <v>87943</v>
      </c>
      <c r="J144" s="281">
        <f>SUM(I144:I145)</f>
        <v>89934</v>
      </c>
      <c r="K144" s="299">
        <f>E144-J144</f>
        <v>-9372</v>
      </c>
      <c r="L144" s="294" t="s">
        <v>641</v>
      </c>
    </row>
    <row r="145" spans="1:12" x14ac:dyDescent="0.2">
      <c r="A145" s="298"/>
      <c r="B145" s="298"/>
      <c r="C145" s="298"/>
      <c r="D145" s="303"/>
      <c r="E145" s="282"/>
      <c r="F145" s="111" t="s">
        <v>572</v>
      </c>
      <c r="G145" s="111"/>
      <c r="H145" s="111"/>
      <c r="I145" s="115">
        <f>RDG!I25/1000</f>
        <v>1991</v>
      </c>
      <c r="J145" s="282"/>
      <c r="K145" s="300"/>
      <c r="L145" s="296"/>
    </row>
    <row r="146" spans="1:12" ht="12.75" customHeight="1" x14ac:dyDescent="0.2">
      <c r="A146" s="113" t="s">
        <v>573</v>
      </c>
      <c r="B146" s="113"/>
      <c r="C146" s="113"/>
      <c r="D146" s="139">
        <v>34071</v>
      </c>
      <c r="E146" s="281">
        <f>SUM(D146:D148)</f>
        <v>61405</v>
      </c>
      <c r="F146" s="113" t="s">
        <v>574</v>
      </c>
      <c r="G146" s="113"/>
      <c r="H146" s="113"/>
      <c r="I146" s="114">
        <f>RDG!I24/1000</f>
        <v>47449</v>
      </c>
      <c r="J146" s="281">
        <f>SUM(I146:I148)</f>
        <v>81905</v>
      </c>
      <c r="K146" s="299">
        <f>E146-J146</f>
        <v>-20500</v>
      </c>
      <c r="L146" s="294" t="s">
        <v>641</v>
      </c>
    </row>
    <row r="147" spans="1:12" x14ac:dyDescent="0.2">
      <c r="A147" t="s">
        <v>575</v>
      </c>
      <c r="D147" s="140">
        <v>4571</v>
      </c>
      <c r="E147" s="283"/>
      <c r="F147" t="s">
        <v>648</v>
      </c>
      <c r="I147" s="24">
        <f>RDG!I27/1000</f>
        <v>0</v>
      </c>
      <c r="J147" s="283"/>
      <c r="K147" s="301"/>
      <c r="L147" s="304"/>
    </row>
    <row r="148" spans="1:12" x14ac:dyDescent="0.2">
      <c r="A148" s="117" t="s">
        <v>559</v>
      </c>
      <c r="B148" s="111"/>
      <c r="C148" s="111"/>
      <c r="D148" s="142">
        <v>22763</v>
      </c>
      <c r="E148" s="282"/>
      <c r="F148" s="111" t="s">
        <v>573</v>
      </c>
      <c r="G148" s="111"/>
      <c r="H148" s="111"/>
      <c r="I148" s="115">
        <f>RDG!I35/1000</f>
        <v>34456</v>
      </c>
      <c r="J148" s="282"/>
      <c r="K148" s="300"/>
      <c r="L148" s="305"/>
    </row>
    <row r="149" spans="1:12" x14ac:dyDescent="0.2">
      <c r="A149" s="113" t="s">
        <v>646</v>
      </c>
      <c r="B149" s="113"/>
      <c r="C149" s="113"/>
      <c r="D149" s="122">
        <v>5739</v>
      </c>
      <c r="E149" s="287">
        <f>SUM(D149:D150)</f>
        <v>5739</v>
      </c>
      <c r="F149" s="113" t="s">
        <v>646</v>
      </c>
      <c r="G149" s="113"/>
      <c r="H149" s="113"/>
      <c r="I149" s="114">
        <f>RDG!I36/1000</f>
        <v>5739</v>
      </c>
      <c r="J149" s="281">
        <f>SUM(I149:I150)</f>
        <v>5739</v>
      </c>
      <c r="K149" s="281">
        <f>E149-J149</f>
        <v>0</v>
      </c>
      <c r="L149" s="114"/>
    </row>
    <row r="150" spans="1:12" x14ac:dyDescent="0.2">
      <c r="A150" t="s">
        <v>577</v>
      </c>
      <c r="D150" s="125">
        <v>0</v>
      </c>
      <c r="E150" s="288"/>
      <c r="I150" s="24"/>
      <c r="J150" s="282"/>
      <c r="K150" s="282"/>
      <c r="L150" s="24"/>
    </row>
    <row r="151" spans="1:12" x14ac:dyDescent="0.2">
      <c r="A151" s="113" t="s">
        <v>576</v>
      </c>
      <c r="B151" s="113"/>
      <c r="C151" s="113"/>
      <c r="D151" s="122">
        <v>9990</v>
      </c>
      <c r="E151" s="287">
        <f>SUM(D151:D152)</f>
        <v>20049</v>
      </c>
      <c r="F151" s="113" t="s">
        <v>576</v>
      </c>
      <c r="G151" s="113"/>
      <c r="H151" s="113"/>
      <c r="I151" s="114">
        <f>RDG!I47/1000</f>
        <v>20049</v>
      </c>
      <c r="J151" s="281">
        <f>SUM(I151:I152)</f>
        <v>20049</v>
      </c>
      <c r="K151" s="281">
        <f>E151-J151</f>
        <v>0</v>
      </c>
      <c r="L151" s="114"/>
    </row>
    <row r="152" spans="1:12" x14ac:dyDescent="0.2">
      <c r="A152" s="111" t="s">
        <v>577</v>
      </c>
      <c r="B152" s="111"/>
      <c r="C152" s="111"/>
      <c r="D152" s="132">
        <v>10059</v>
      </c>
      <c r="E152" s="288"/>
      <c r="F152" s="111"/>
      <c r="G152" s="111"/>
      <c r="H152" s="111"/>
      <c r="I152" s="115"/>
      <c r="J152" s="282"/>
      <c r="K152" s="282"/>
      <c r="L152" s="115"/>
    </row>
    <row r="153" spans="1:12" x14ac:dyDescent="0.2">
      <c r="A153" s="113" t="s">
        <v>578</v>
      </c>
      <c r="B153" s="113"/>
      <c r="C153" s="113"/>
      <c r="D153" s="122">
        <v>1480</v>
      </c>
      <c r="E153" s="287">
        <f>SUM(D153)</f>
        <v>1480</v>
      </c>
      <c r="F153" s="113" t="s">
        <v>579</v>
      </c>
      <c r="G153" s="113"/>
      <c r="H153" s="113"/>
      <c r="I153" s="114">
        <f>RDG!I55</f>
        <v>0</v>
      </c>
      <c r="J153" s="281">
        <f>SUM(I153:I154)</f>
        <v>1480</v>
      </c>
      <c r="K153" s="281">
        <f>E153-J153</f>
        <v>0</v>
      </c>
      <c r="L153" s="114"/>
    </row>
    <row r="154" spans="1:12" x14ac:dyDescent="0.2">
      <c r="D154" s="125"/>
      <c r="E154" s="288"/>
      <c r="F154" t="s">
        <v>580</v>
      </c>
      <c r="I154" s="24">
        <f>RDG!I56/1000</f>
        <v>1480</v>
      </c>
      <c r="J154" s="282"/>
      <c r="K154" s="282"/>
      <c r="L154" s="24"/>
    </row>
    <row r="155" spans="1:12" x14ac:dyDescent="0.2">
      <c r="A155" s="145" t="s">
        <v>647</v>
      </c>
      <c r="B155" s="118"/>
      <c r="C155" s="118"/>
      <c r="D155" s="146">
        <v>-19356</v>
      </c>
      <c r="E155" s="147">
        <f>SUM(D155)</f>
        <v>-19356</v>
      </c>
      <c r="F155" s="118" t="s">
        <v>647</v>
      </c>
      <c r="G155" s="118"/>
      <c r="H155" s="118"/>
      <c r="I155" s="119">
        <f>-RDG!I64/1000</f>
        <v>-19356</v>
      </c>
      <c r="J155" s="147">
        <f>SUM(I155)</f>
        <v>-19356</v>
      </c>
      <c r="K155" s="147">
        <f>E155-J155</f>
        <v>0</v>
      </c>
      <c r="L155" s="148"/>
    </row>
    <row r="156" spans="1:12" x14ac:dyDescent="0.2">
      <c r="A156" s="106"/>
      <c r="D156" s="140"/>
      <c r="E156" s="129"/>
      <c r="I156" s="24"/>
      <c r="J156" s="129"/>
      <c r="K156" s="129"/>
      <c r="L156" s="141"/>
    </row>
    <row r="158" spans="1:12" x14ac:dyDescent="0.2">
      <c r="A158" s="110" t="s">
        <v>581</v>
      </c>
      <c r="B158" s="111"/>
      <c r="C158" s="111"/>
      <c r="D158" s="112" t="s">
        <v>551</v>
      </c>
      <c r="E158" s="112" t="s">
        <v>639</v>
      </c>
      <c r="F158" s="110" t="s">
        <v>640</v>
      </c>
      <c r="G158" s="111"/>
      <c r="H158" s="111"/>
      <c r="I158" s="112" t="s">
        <v>551</v>
      </c>
      <c r="J158" s="112" t="s">
        <v>639</v>
      </c>
      <c r="K158" s="112" t="s">
        <v>552</v>
      </c>
      <c r="L158" s="112" t="s">
        <v>553</v>
      </c>
    </row>
    <row r="159" spans="1:12" x14ac:dyDescent="0.2">
      <c r="A159" s="113" t="s">
        <v>582</v>
      </c>
      <c r="B159" s="113"/>
      <c r="C159" s="113"/>
      <c r="D159" s="122">
        <v>1092579</v>
      </c>
      <c r="E159" s="287">
        <f>SUM(D159:D161)</f>
        <v>1259602</v>
      </c>
      <c r="F159" s="128" t="s">
        <v>583</v>
      </c>
      <c r="G159" s="128"/>
      <c r="H159" s="128"/>
      <c r="I159" s="124">
        <f>Bilanca!I17/1000</f>
        <v>1259602</v>
      </c>
      <c r="J159" s="281">
        <f>SUM(I159:I161)</f>
        <v>1259602</v>
      </c>
      <c r="K159" s="281">
        <f>E159-J159</f>
        <v>0</v>
      </c>
      <c r="L159" s="281"/>
    </row>
    <row r="160" spans="1:12" x14ac:dyDescent="0.2">
      <c r="A160" t="s">
        <v>584</v>
      </c>
      <c r="D160" s="125">
        <v>158232</v>
      </c>
      <c r="E160" s="290"/>
      <c r="F160" s="130"/>
      <c r="G160" s="130"/>
      <c r="H160" s="130"/>
      <c r="I160" s="129"/>
      <c r="J160" s="283"/>
      <c r="K160" s="283"/>
      <c r="L160" s="283"/>
    </row>
    <row r="161" spans="1:12" x14ac:dyDescent="0.2">
      <c r="A161" s="111" t="s">
        <v>642</v>
      </c>
      <c r="B161" s="111"/>
      <c r="C161" s="111"/>
      <c r="D161" s="132">
        <v>8791</v>
      </c>
      <c r="E161" s="288"/>
      <c r="F161" s="133"/>
      <c r="G161" s="133"/>
      <c r="H161" s="133"/>
      <c r="I161" s="127"/>
      <c r="J161" s="282"/>
      <c r="K161" s="282"/>
      <c r="L161" s="282"/>
    </row>
    <row r="162" spans="1:12" x14ac:dyDescent="0.2">
      <c r="A162" t="s">
        <v>586</v>
      </c>
      <c r="D162" s="125">
        <v>164663</v>
      </c>
      <c r="E162" s="287">
        <f>SUM(D162:D167)</f>
        <v>1160860</v>
      </c>
      <c r="F162" s="130" t="s">
        <v>587</v>
      </c>
      <c r="G162" s="130"/>
      <c r="H162" s="130"/>
      <c r="I162" s="124">
        <f>Bilanca!I27/1000</f>
        <v>1160860</v>
      </c>
      <c r="J162" s="281">
        <f>SUM(I162:I167)</f>
        <v>1160860</v>
      </c>
      <c r="K162" s="281">
        <f>E162-J162</f>
        <v>0</v>
      </c>
      <c r="L162" s="283"/>
    </row>
    <row r="163" spans="1:12" x14ac:dyDescent="0.2">
      <c r="A163" t="s">
        <v>588</v>
      </c>
      <c r="D163" s="125">
        <v>847039</v>
      </c>
      <c r="E163" s="290"/>
      <c r="F163" s="130"/>
      <c r="G163" s="130"/>
      <c r="H163" s="130"/>
      <c r="I163" s="129"/>
      <c r="J163" s="283"/>
      <c r="K163" s="283"/>
      <c r="L163" s="283"/>
    </row>
    <row r="164" spans="1:12" x14ac:dyDescent="0.2">
      <c r="A164" t="s">
        <v>589</v>
      </c>
      <c r="D164" s="125">
        <v>101043</v>
      </c>
      <c r="E164" s="290"/>
      <c r="F164" s="130"/>
      <c r="G164" s="130"/>
      <c r="H164" s="130"/>
      <c r="I164" s="129"/>
      <c r="J164" s="283"/>
      <c r="K164" s="283"/>
      <c r="L164" s="283"/>
    </row>
    <row r="165" spans="1:12" x14ac:dyDescent="0.2">
      <c r="A165" t="s">
        <v>590</v>
      </c>
      <c r="D165" s="125">
        <v>12042</v>
      </c>
      <c r="E165" s="290"/>
      <c r="F165" s="130"/>
      <c r="G165" s="130"/>
      <c r="H165" s="130"/>
      <c r="I165" s="129"/>
      <c r="J165" s="283"/>
      <c r="K165" s="283"/>
      <c r="L165" s="283"/>
    </row>
    <row r="166" spans="1:12" x14ac:dyDescent="0.2">
      <c r="A166" t="s">
        <v>591</v>
      </c>
      <c r="D166" s="125">
        <v>102</v>
      </c>
      <c r="E166" s="290"/>
      <c r="F166" s="130"/>
      <c r="G166" s="130"/>
      <c r="H166" s="130"/>
      <c r="I166" s="129"/>
      <c r="J166" s="283"/>
      <c r="K166" s="283"/>
      <c r="L166" s="283"/>
    </row>
    <row r="167" spans="1:12" x14ac:dyDescent="0.2">
      <c r="A167" s="111" t="s">
        <v>592</v>
      </c>
      <c r="B167" s="111"/>
      <c r="C167" s="111"/>
      <c r="D167" s="132">
        <v>35971</v>
      </c>
      <c r="E167" s="288"/>
      <c r="F167" s="133"/>
      <c r="G167" s="133"/>
      <c r="H167" s="133"/>
      <c r="I167" s="127"/>
      <c r="J167" s="282"/>
      <c r="K167" s="282"/>
      <c r="L167" s="282"/>
    </row>
    <row r="168" spans="1:12" x14ac:dyDescent="0.2">
      <c r="A168" s="113" t="s">
        <v>649</v>
      </c>
      <c r="B168" s="113"/>
      <c r="C168" s="113"/>
      <c r="D168" s="122">
        <v>10778</v>
      </c>
      <c r="E168" s="287">
        <f>SUM(D168:D169)</f>
        <v>94750</v>
      </c>
      <c r="F168" s="116" t="s">
        <v>649</v>
      </c>
      <c r="G168" s="113"/>
      <c r="H168" s="113"/>
      <c r="I168" s="114">
        <f>Bilanca!I45/1000</f>
        <v>94750</v>
      </c>
      <c r="J168" s="281">
        <f>SUM(I168)</f>
        <v>94750</v>
      </c>
      <c r="K168" s="281">
        <f>E168-J168</f>
        <v>0</v>
      </c>
      <c r="L168" s="114"/>
    </row>
    <row r="169" spans="1:12" x14ac:dyDescent="0.2">
      <c r="A169" s="111" t="s">
        <v>585</v>
      </c>
      <c r="B169" s="111"/>
      <c r="C169" s="111"/>
      <c r="D169" s="132">
        <v>83972</v>
      </c>
      <c r="E169" s="288"/>
      <c r="F169" s="111"/>
      <c r="G169" s="111"/>
      <c r="H169" s="111"/>
      <c r="I169" s="115"/>
      <c r="J169" s="282"/>
      <c r="K169" s="282"/>
      <c r="L169" s="115"/>
    </row>
    <row r="170" spans="1:12" x14ac:dyDescent="0.2">
      <c r="A170" s="113" t="s">
        <v>593</v>
      </c>
      <c r="B170" s="113"/>
      <c r="C170" s="113"/>
      <c r="D170" s="122">
        <v>100209</v>
      </c>
      <c r="E170" s="281">
        <f>SUM(D170:D173)</f>
        <v>192880</v>
      </c>
      <c r="F170" s="113" t="s">
        <v>594</v>
      </c>
      <c r="G170" s="113"/>
      <c r="H170" s="113"/>
      <c r="I170" s="114">
        <f>Bilanca!I53/1000</f>
        <v>92151</v>
      </c>
      <c r="J170" s="281">
        <f>SUM(I170:I173)</f>
        <v>192881</v>
      </c>
      <c r="K170" s="281">
        <f>E170-J170</f>
        <v>-1</v>
      </c>
      <c r="L170" s="114"/>
    </row>
    <row r="171" spans="1:12" x14ac:dyDescent="0.2">
      <c r="A171" t="s">
        <v>595</v>
      </c>
      <c r="D171" s="125">
        <v>4749</v>
      </c>
      <c r="E171" s="283"/>
      <c r="F171" t="s">
        <v>596</v>
      </c>
      <c r="I171" s="24">
        <f>Bilanca!I71/1000</f>
        <v>100730</v>
      </c>
      <c r="J171" s="283"/>
      <c r="K171" s="283"/>
      <c r="L171" s="24"/>
    </row>
    <row r="172" spans="1:12" x14ac:dyDescent="0.2">
      <c r="A172" t="s">
        <v>597</v>
      </c>
      <c r="D172" s="125">
        <v>74013</v>
      </c>
      <c r="E172" s="283"/>
      <c r="I172" s="24"/>
      <c r="J172" s="283"/>
      <c r="K172" s="283"/>
      <c r="L172" s="24"/>
    </row>
    <row r="173" spans="1:12" x14ac:dyDescent="0.2">
      <c r="A173" t="s">
        <v>598</v>
      </c>
      <c r="D173" s="125">
        <v>13909</v>
      </c>
      <c r="E173" s="282"/>
      <c r="I173" s="24"/>
      <c r="J173" s="282"/>
      <c r="K173" s="282"/>
      <c r="L173" s="24"/>
    </row>
    <row r="174" spans="1:12" x14ac:dyDescent="0.2">
      <c r="A174" s="113" t="s">
        <v>599</v>
      </c>
      <c r="B174" s="113"/>
      <c r="C174" s="113"/>
      <c r="D174" s="122">
        <v>22242</v>
      </c>
      <c r="E174" s="287">
        <f>SUM(D174:D178)</f>
        <v>340505</v>
      </c>
      <c r="F174" s="128" t="s">
        <v>600</v>
      </c>
      <c r="G174" s="128"/>
      <c r="H174" s="128"/>
      <c r="I174" s="124">
        <f>Bilanca!I60/1000</f>
        <v>340504</v>
      </c>
      <c r="J174" s="281">
        <f>SUM(I174:I178)</f>
        <v>340504</v>
      </c>
      <c r="K174" s="281">
        <f>E174-J174</f>
        <v>1</v>
      </c>
      <c r="L174" s="281"/>
    </row>
    <row r="175" spans="1:12" x14ac:dyDescent="0.2">
      <c r="A175" t="s">
        <v>601</v>
      </c>
      <c r="D175" s="125">
        <v>90240</v>
      </c>
      <c r="E175" s="290"/>
      <c r="F175" s="130"/>
      <c r="G175" s="130"/>
      <c r="H175" s="130"/>
      <c r="I175" s="129"/>
      <c r="J175" s="283"/>
      <c r="K175" s="283"/>
      <c r="L175" s="283"/>
    </row>
    <row r="176" spans="1:12" x14ac:dyDescent="0.2">
      <c r="A176" t="s">
        <v>602</v>
      </c>
      <c r="D176" s="125">
        <v>57668</v>
      </c>
      <c r="E176" s="290"/>
      <c r="F176" s="130"/>
      <c r="G176" s="130"/>
      <c r="H176" s="130"/>
      <c r="I176" s="129"/>
      <c r="J176" s="283"/>
      <c r="K176" s="283"/>
      <c r="L176" s="283"/>
    </row>
    <row r="177" spans="1:12" x14ac:dyDescent="0.2">
      <c r="A177" t="s">
        <v>603</v>
      </c>
      <c r="D177" s="125">
        <v>5889</v>
      </c>
      <c r="E177" s="290"/>
      <c r="F177" s="130"/>
      <c r="G177" s="130"/>
      <c r="H177" s="130"/>
      <c r="I177" s="129"/>
      <c r="J177" s="283"/>
      <c r="K177" s="283"/>
      <c r="L177" s="283"/>
    </row>
    <row r="178" spans="1:12" x14ac:dyDescent="0.2">
      <c r="A178" s="111" t="s">
        <v>604</v>
      </c>
      <c r="B178" s="111"/>
      <c r="C178" s="111"/>
      <c r="D178" s="132">
        <v>164466</v>
      </c>
      <c r="E178" s="288"/>
      <c r="F178" s="133"/>
      <c r="G178" s="133"/>
      <c r="H178" s="133"/>
      <c r="I178" s="127"/>
      <c r="J178" s="282"/>
      <c r="K178" s="282"/>
      <c r="L178" s="282"/>
    </row>
    <row r="179" spans="1:12" x14ac:dyDescent="0.2">
      <c r="A179" s="113" t="s">
        <v>605</v>
      </c>
      <c r="B179" s="113"/>
      <c r="C179" s="113"/>
      <c r="D179" s="114">
        <v>355395</v>
      </c>
      <c r="E179" s="287">
        <f>SUM(D179)</f>
        <v>355395</v>
      </c>
      <c r="F179" s="113" t="s">
        <v>606</v>
      </c>
      <c r="G179" s="113"/>
      <c r="H179" s="113"/>
      <c r="I179" s="114">
        <f>Bilanca!I111/1000</f>
        <v>7238</v>
      </c>
      <c r="J179" s="281">
        <f>SUM(I179:I180)</f>
        <v>355395</v>
      </c>
      <c r="K179" s="281">
        <f>E179-J179</f>
        <v>0</v>
      </c>
      <c r="L179" s="114"/>
    </row>
    <row r="180" spans="1:12" x14ac:dyDescent="0.2">
      <c r="A180" s="111"/>
      <c r="B180" s="111"/>
      <c r="C180" s="111"/>
      <c r="D180" s="115"/>
      <c r="E180" s="288"/>
      <c r="F180" s="111" t="s">
        <v>607</v>
      </c>
      <c r="G180" s="111"/>
      <c r="H180" s="111"/>
      <c r="I180" s="115">
        <f>Bilanca!I112/1000</f>
        <v>348157</v>
      </c>
      <c r="J180" s="282"/>
      <c r="K180" s="282"/>
      <c r="L180" s="115"/>
    </row>
    <row r="181" spans="1:12" x14ac:dyDescent="0.2">
      <c r="A181" s="113" t="s">
        <v>608</v>
      </c>
      <c r="B181" s="113"/>
      <c r="C181" s="113"/>
      <c r="D181" s="122">
        <v>29271</v>
      </c>
      <c r="E181" s="281">
        <f>SUM(D181:D184)</f>
        <v>952717</v>
      </c>
      <c r="F181" s="128" t="s">
        <v>609</v>
      </c>
      <c r="G181" s="128"/>
      <c r="H181" s="128"/>
      <c r="I181" s="124">
        <f>Bilanca!I99/1000</f>
        <v>952717</v>
      </c>
      <c r="J181" s="281">
        <f>SUM(I181:I182)</f>
        <v>952717</v>
      </c>
      <c r="K181" s="281">
        <f>E181-J181</f>
        <v>0</v>
      </c>
      <c r="L181" s="281"/>
    </row>
    <row r="182" spans="1:12" x14ac:dyDescent="0.2">
      <c r="A182" t="s">
        <v>610</v>
      </c>
      <c r="D182" s="125">
        <v>13231</v>
      </c>
      <c r="E182" s="283"/>
      <c r="F182" s="130"/>
      <c r="G182" s="130"/>
      <c r="H182" s="130"/>
      <c r="I182" s="129"/>
      <c r="J182" s="283"/>
      <c r="K182" s="283"/>
      <c r="L182" s="283"/>
    </row>
    <row r="183" spans="1:12" x14ac:dyDescent="0.2">
      <c r="A183" t="s">
        <v>611</v>
      </c>
      <c r="D183" s="125">
        <v>5102</v>
      </c>
      <c r="E183" s="283"/>
      <c r="F183" s="130"/>
      <c r="G183" s="130"/>
      <c r="H183" s="130"/>
      <c r="I183" s="129"/>
      <c r="J183" s="283"/>
      <c r="K183" s="283"/>
      <c r="L183" s="129"/>
    </row>
    <row r="184" spans="1:12" x14ac:dyDescent="0.2">
      <c r="A184" t="s">
        <v>612</v>
      </c>
      <c r="D184" s="125">
        <v>905113</v>
      </c>
      <c r="E184" s="282"/>
      <c r="F184" s="130"/>
      <c r="G184" s="130"/>
      <c r="H184" s="130"/>
      <c r="I184" s="129"/>
      <c r="J184" s="282"/>
      <c r="K184" s="282"/>
      <c r="L184" s="129"/>
    </row>
    <row r="185" spans="1:12" x14ac:dyDescent="0.2">
      <c r="A185" s="113" t="s">
        <v>613</v>
      </c>
      <c r="B185" s="113"/>
      <c r="C185" s="113"/>
      <c r="D185" s="122">
        <v>0</v>
      </c>
      <c r="E185" s="287">
        <f>SUM(D185:D187)</f>
        <v>68321</v>
      </c>
      <c r="F185" s="128" t="s">
        <v>614</v>
      </c>
      <c r="G185" s="128"/>
      <c r="H185" s="128"/>
      <c r="I185" s="124">
        <f>Bilanca!I116/1000</f>
        <v>68321</v>
      </c>
      <c r="J185" s="281">
        <f>SUM(I185:I187)</f>
        <v>68321</v>
      </c>
      <c r="K185" s="281">
        <f>E185-J185</f>
        <v>0</v>
      </c>
      <c r="L185" s="281"/>
    </row>
    <row r="186" spans="1:12" x14ac:dyDescent="0.2">
      <c r="A186" t="s">
        <v>643</v>
      </c>
      <c r="D186" s="125">
        <v>66693</v>
      </c>
      <c r="E186" s="290"/>
      <c r="F186" s="130"/>
      <c r="G186" s="130"/>
      <c r="H186" s="130"/>
      <c r="I186" s="129"/>
      <c r="J186" s="283"/>
      <c r="K186" s="283"/>
      <c r="L186" s="283"/>
    </row>
    <row r="187" spans="1:12" x14ac:dyDescent="0.2">
      <c r="A187" s="111" t="s">
        <v>615</v>
      </c>
      <c r="B187" s="111"/>
      <c r="C187" s="111"/>
      <c r="D187" s="132">
        <v>1628</v>
      </c>
      <c r="E187" s="288"/>
      <c r="F187" s="133"/>
      <c r="G187" s="133"/>
      <c r="H187" s="133"/>
      <c r="I187" s="127"/>
      <c r="J187" s="282"/>
      <c r="K187" s="282"/>
      <c r="L187" s="282"/>
    </row>
    <row r="188" spans="1:12" x14ac:dyDescent="0.2">
      <c r="A188" s="118" t="s">
        <v>616</v>
      </c>
      <c r="B188" s="118"/>
      <c r="C188" s="118"/>
      <c r="D188" s="143">
        <v>26694</v>
      </c>
      <c r="E188" s="144">
        <f>SUM(D188)</f>
        <v>26694</v>
      </c>
      <c r="F188" s="118" t="s">
        <v>617</v>
      </c>
      <c r="G188" s="118"/>
      <c r="H188" s="118"/>
      <c r="I188" s="119">
        <f>Bilanca!I124/1000</f>
        <v>26694</v>
      </c>
      <c r="J188" s="144">
        <f>SUM(I188)</f>
        <v>26694</v>
      </c>
      <c r="K188" s="144">
        <f>E188-J188</f>
        <v>0</v>
      </c>
      <c r="L188" s="119"/>
    </row>
    <row r="189" spans="1:12" x14ac:dyDescent="0.2">
      <c r="A189" s="113" t="s">
        <v>618</v>
      </c>
      <c r="B189" s="113"/>
      <c r="C189" s="113"/>
      <c r="D189" s="122">
        <v>140512</v>
      </c>
      <c r="E189" s="287">
        <f>SUM(D189:D195)</f>
        <v>169293</v>
      </c>
      <c r="F189" s="113" t="s">
        <v>657</v>
      </c>
      <c r="G189" s="113"/>
      <c r="H189" s="113"/>
      <c r="I189" s="114">
        <f>Bilanca!I125/1000</f>
        <v>6471</v>
      </c>
      <c r="J189" s="281">
        <f>SUM(I189:I195)</f>
        <v>169293</v>
      </c>
      <c r="K189" s="281">
        <f>E189-J189</f>
        <v>0</v>
      </c>
      <c r="L189" s="114"/>
    </row>
    <row r="190" spans="1:12" x14ac:dyDescent="0.2">
      <c r="A190" t="s">
        <v>619</v>
      </c>
      <c r="D190" s="125">
        <v>5211</v>
      </c>
      <c r="E190" s="290"/>
      <c r="F190" t="s">
        <v>658</v>
      </c>
      <c r="I190" s="24">
        <f>Bilanca!I126/1000</f>
        <v>49986</v>
      </c>
      <c r="J190" s="283"/>
      <c r="K190" s="283"/>
      <c r="L190" s="24"/>
    </row>
    <row r="191" spans="1:12" x14ac:dyDescent="0.2">
      <c r="A191" t="s">
        <v>620</v>
      </c>
      <c r="D191" s="125">
        <v>16600</v>
      </c>
      <c r="E191" s="290"/>
      <c r="F191" t="s">
        <v>621</v>
      </c>
      <c r="I191" s="24">
        <f>Bilanca!I128/1000</f>
        <v>18773</v>
      </c>
      <c r="J191" s="283"/>
      <c r="K191" s="283"/>
      <c r="L191" s="24"/>
    </row>
    <row r="192" spans="1:12" x14ac:dyDescent="0.2">
      <c r="A192" t="s">
        <v>622</v>
      </c>
      <c r="D192" s="125">
        <v>6034</v>
      </c>
      <c r="E192" s="290"/>
      <c r="F192" t="s">
        <v>623</v>
      </c>
      <c r="I192" s="24">
        <f>Bilanca!I129/1000</f>
        <v>31174</v>
      </c>
      <c r="J192" s="283"/>
      <c r="K192" s="283"/>
      <c r="L192" s="24"/>
    </row>
    <row r="193" spans="1:12" x14ac:dyDescent="0.2">
      <c r="A193" t="s">
        <v>624</v>
      </c>
      <c r="D193" s="125">
        <v>936</v>
      </c>
      <c r="E193" s="290"/>
      <c r="F193" t="s">
        <v>625</v>
      </c>
      <c r="I193" s="24">
        <f>Bilanca!I130/1000</f>
        <v>2913</v>
      </c>
      <c r="J193" s="283"/>
      <c r="K193" s="283"/>
      <c r="L193" s="24"/>
    </row>
    <row r="194" spans="1:12" x14ac:dyDescent="0.2">
      <c r="E194" s="290"/>
      <c r="F194" t="s">
        <v>626</v>
      </c>
      <c r="I194" s="24">
        <f>Bilanca!I132/1000</f>
        <v>30197</v>
      </c>
      <c r="J194" s="283"/>
      <c r="K194" s="283"/>
      <c r="L194" s="24"/>
    </row>
    <row r="195" spans="1:12" x14ac:dyDescent="0.2">
      <c r="A195" s="111"/>
      <c r="B195" s="111"/>
      <c r="C195" s="111"/>
      <c r="D195" s="111"/>
      <c r="E195" s="288"/>
      <c r="F195" s="111" t="s">
        <v>627</v>
      </c>
      <c r="G195" s="111"/>
      <c r="H195" s="111"/>
      <c r="I195" s="115">
        <f>Bilanca!I133/1000</f>
        <v>29779</v>
      </c>
      <c r="J195" s="282"/>
      <c r="K195" s="282"/>
      <c r="L195" s="115"/>
    </row>
    <row r="196" spans="1:12" x14ac:dyDescent="0.2">
      <c r="E196" s="121"/>
      <c r="I196" s="24"/>
      <c r="J196" s="121"/>
      <c r="K196" s="121"/>
      <c r="L196" s="121"/>
    </row>
    <row r="197" spans="1:12" x14ac:dyDescent="0.2">
      <c r="E197" s="121"/>
      <c r="I197" s="24"/>
      <c r="J197" s="121"/>
      <c r="K197" s="121"/>
      <c r="L197" s="121"/>
    </row>
    <row r="198" spans="1:12" x14ac:dyDescent="0.2">
      <c r="A198" s="111"/>
      <c r="B198" s="111"/>
      <c r="C198" s="111"/>
      <c r="D198" s="115"/>
      <c r="E198" s="120"/>
      <c r="F198" s="111"/>
      <c r="G198" s="111"/>
      <c r="H198" s="111"/>
      <c r="I198" s="115"/>
      <c r="J198" s="120"/>
      <c r="K198" s="120"/>
      <c r="L198" s="120"/>
    </row>
  </sheetData>
  <mergeCells count="71">
    <mergeCell ref="E153:E154"/>
    <mergeCell ref="J153:J154"/>
    <mergeCell ref="K153:K154"/>
    <mergeCell ref="L181:L182"/>
    <mergeCell ref="E185:E187"/>
    <mergeCell ref="J185:J187"/>
    <mergeCell ref="K185:K187"/>
    <mergeCell ref="L185:L187"/>
    <mergeCell ref="J181:J184"/>
    <mergeCell ref="E179:E180"/>
    <mergeCell ref="L162:L167"/>
    <mergeCell ref="E170:E173"/>
    <mergeCell ref="K170:K173"/>
    <mergeCell ref="E174:E178"/>
    <mergeCell ref="J174:J178"/>
    <mergeCell ref="K174:K178"/>
    <mergeCell ref="L174:L178"/>
    <mergeCell ref="J170:J173"/>
    <mergeCell ref="E168:E169"/>
    <mergeCell ref="J168:J169"/>
    <mergeCell ref="K168:K169"/>
    <mergeCell ref="A144:C145"/>
    <mergeCell ref="D144:D145"/>
    <mergeCell ref="L144:L145"/>
    <mergeCell ref="L146:L148"/>
    <mergeCell ref="E159:E161"/>
    <mergeCell ref="J159:J161"/>
    <mergeCell ref="K159:K161"/>
    <mergeCell ref="L159:L161"/>
    <mergeCell ref="J144:J145"/>
    <mergeCell ref="J146:J148"/>
    <mergeCell ref="K144:K145"/>
    <mergeCell ref="K146:K148"/>
    <mergeCell ref="E149:E150"/>
    <mergeCell ref="J149:J150"/>
    <mergeCell ref="K149:K150"/>
    <mergeCell ref="E151:E152"/>
    <mergeCell ref="L134:L136"/>
    <mergeCell ref="L138:L141"/>
    <mergeCell ref="A142:C143"/>
    <mergeCell ref="D142:D143"/>
    <mergeCell ref="L142:L143"/>
    <mergeCell ref="J138:J141"/>
    <mergeCell ref="J142:J143"/>
    <mergeCell ref="K138:K141"/>
    <mergeCell ref="K142:K143"/>
    <mergeCell ref="E189:E195"/>
    <mergeCell ref="J189:J195"/>
    <mergeCell ref="K189:K195"/>
    <mergeCell ref="E181:E184"/>
    <mergeCell ref="K181:K184"/>
    <mergeCell ref="J179:J180"/>
    <mergeCell ref="K179:K180"/>
    <mergeCell ref="E162:E167"/>
    <mergeCell ref="J162:J167"/>
    <mergeCell ref="K162:K167"/>
    <mergeCell ref="J151:J152"/>
    <mergeCell ref="K151:K152"/>
    <mergeCell ref="E144:E145"/>
    <mergeCell ref="E146:E148"/>
    <mergeCell ref="E138:E141"/>
    <mergeCell ref="E142:E143"/>
    <mergeCell ref="K132:K133"/>
    <mergeCell ref="E134:E136"/>
    <mergeCell ref="A1:J30"/>
    <mergeCell ref="A42:J42"/>
    <mergeCell ref="A43:J43"/>
    <mergeCell ref="A44:J44"/>
    <mergeCell ref="E132:E133"/>
    <mergeCell ref="J132:J133"/>
    <mergeCell ref="A129:K129"/>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2026-04-08T09:35:44Z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