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saveExternalLinkValues="0" codeName="ThisWorkbook" defaultThemeVersion="124226"/>
  <mc:AlternateContent xmlns:mc="http://schemas.openxmlformats.org/markup-compatibility/2006">
    <mc:Choice Requires="x15">
      <x15ac:absPath xmlns:x15ac="http://schemas.microsoft.com/office/spreadsheetml/2010/11/ac" url="\\fuma\RiF\Izvjestaji\HANFA\HANFA_GFI-POD\2025\"/>
    </mc:Choice>
  </mc:AlternateContent>
  <xr:revisionPtr revIDLastSave="0" documentId="13_ncr:1_{F3567888-013B-40A4-9934-0CB39D3CD3DC}" xr6:coauthVersionLast="47" xr6:coauthVersionMax="47" xr10:uidLastSave="{00000000-0000-0000-0000-000000000000}"/>
  <bookViews>
    <workbookView xWindow="-120" yWindow="-120" windowWidth="29040" windowHeight="1572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externalReferences>
    <externalReference r:id="rId8"/>
  </externalReferences>
  <definedNames>
    <definedName name="_xlnm.Print_Area" localSheetId="1">Bilanca!$A$1:$I$135</definedName>
    <definedName name="_xlnm.Print_Area" localSheetId="6">Bilješke!$A$1:$K$197</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97" i="24" l="1"/>
  <c r="G196" i="24"/>
  <c r="G195" i="24"/>
  <c r="G194" i="24"/>
  <c r="G193" i="24"/>
  <c r="G192" i="24"/>
  <c r="G191" i="24"/>
  <c r="G190" i="24"/>
  <c r="G189" i="24"/>
  <c r="G186" i="24"/>
  <c r="H186" i="24"/>
  <c r="G184" i="24"/>
  <c r="G183" i="24"/>
  <c r="H182" i="24" s="1"/>
  <c r="I182" i="24" s="1"/>
  <c r="G182" i="24"/>
  <c r="G180" i="24"/>
  <c r="G181" i="24"/>
  <c r="G179" i="24"/>
  <c r="H179" i="24" s="1"/>
  <c r="G178" i="24"/>
  <c r="G177" i="24"/>
  <c r="H177" i="24" s="1"/>
  <c r="G176" i="24"/>
  <c r="H176" i="24" s="1"/>
  <c r="G175" i="24"/>
  <c r="H175" i="24" s="1"/>
  <c r="G174" i="24"/>
  <c r="H174" i="24" s="1"/>
  <c r="G169" i="24"/>
  <c r="H169" i="24" s="1"/>
  <c r="G168" i="24"/>
  <c r="G167" i="24"/>
  <c r="G165" i="24"/>
  <c r="H165" i="24" s="1"/>
  <c r="G164" i="24"/>
  <c r="G157" i="24"/>
  <c r="H157" i="24" s="1"/>
  <c r="G156" i="24"/>
  <c r="H156" i="24" s="1"/>
  <c r="G154" i="24"/>
  <c r="H154" i="24" s="1"/>
  <c r="G149" i="24"/>
  <c r="H149" i="24" s="1"/>
  <c r="G148" i="24"/>
  <c r="H148" i="24" s="1"/>
  <c r="G147" i="24"/>
  <c r="H147" i="24" s="1"/>
  <c r="G146" i="24"/>
  <c r="G145" i="24"/>
  <c r="G144" i="24"/>
  <c r="G143" i="24"/>
  <c r="G142" i="24"/>
  <c r="G141" i="24"/>
  <c r="G140" i="24"/>
  <c r="G139" i="24"/>
  <c r="G138" i="24"/>
  <c r="G135" i="24"/>
  <c r="G137" i="24"/>
  <c r="G136" i="24"/>
  <c r="G134" i="24"/>
  <c r="D175" i="24"/>
  <c r="D178" i="24"/>
  <c r="D179" i="24"/>
  <c r="D180" i="24"/>
  <c r="D182" i="24"/>
  <c r="D164" i="24"/>
  <c r="D165" i="24"/>
  <c r="D166" i="24"/>
  <c r="D174" i="24"/>
  <c r="D156" i="24"/>
  <c r="D176" i="24"/>
  <c r="D177" i="24"/>
  <c r="D189" i="24"/>
  <c r="C134" i="24"/>
  <c r="D134" i="24" s="1"/>
  <c r="C136" i="24"/>
  <c r="C137" i="24"/>
  <c r="C138" i="24"/>
  <c r="D138" i="24" s="1"/>
  <c r="C140" i="24"/>
  <c r="D140" i="24" s="1"/>
  <c r="C142" i="24"/>
  <c r="D142" i="24" s="1"/>
  <c r="C144" i="24"/>
  <c r="C145" i="24"/>
  <c r="C146" i="24"/>
  <c r="C147" i="24"/>
  <c r="D147" i="24" s="1"/>
  <c r="C148" i="24"/>
  <c r="D148" i="24" s="1"/>
  <c r="C149" i="24"/>
  <c r="D149" i="24" s="1"/>
  <c r="H189" i="24"/>
  <c r="H184" i="24"/>
  <c r="H178" i="24"/>
  <c r="G166" i="24"/>
  <c r="H166" i="24" s="1"/>
  <c r="H164" i="24"/>
  <c r="H140" i="24" l="1"/>
  <c r="I140" i="24" s="1"/>
  <c r="H142" i="24"/>
  <c r="I142" i="24" s="1"/>
  <c r="I147" i="24"/>
  <c r="I178" i="24"/>
  <c r="I149" i="24"/>
  <c r="H190" i="24"/>
  <c r="H134" i="24"/>
  <c r="I134" i="24" s="1"/>
  <c r="H138" i="24"/>
  <c r="I138" i="24" s="1"/>
  <c r="D186" i="24"/>
  <c r="I186" i="24" s="1"/>
  <c r="H136" i="24"/>
  <c r="D167" i="24"/>
  <c r="I175" i="24"/>
  <c r="D136" i="24"/>
  <c r="H167" i="24"/>
  <c r="H180" i="24"/>
  <c r="I180" i="24" s="1"/>
  <c r="D157" i="24"/>
  <c r="I157" i="24" s="1"/>
  <c r="I164" i="24"/>
  <c r="D144" i="24"/>
  <c r="I148" i="24"/>
  <c r="D169" i="24"/>
  <c r="I169" i="24" s="1"/>
  <c r="H144" i="24"/>
  <c r="D154" i="24"/>
  <c r="I154" i="24" s="1"/>
  <c r="I179" i="24"/>
  <c r="I174" i="24"/>
  <c r="D184" i="24"/>
  <c r="I184" i="24" s="1"/>
  <c r="D190" i="24"/>
  <c r="I156" i="24"/>
  <c r="I165" i="24"/>
  <c r="I176" i="24"/>
  <c r="I166" i="24"/>
  <c r="I189" i="24"/>
  <c r="I177" i="24"/>
  <c r="I190" i="24" l="1"/>
  <c r="I167" i="24"/>
  <c r="I136" i="24"/>
  <c r="I144" i="24"/>
  <c r="I97" i="19" l="1"/>
  <c r="H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H108" i="19"/>
  <c r="X32" i="22"/>
  <c r="X33" i="22" s="1"/>
  <c r="X34" i="22"/>
  <c r="X39" i="22"/>
  <c r="X59" i="22" s="1"/>
  <c r="X61" i="22"/>
  <c r="X62" i="22" s="1"/>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9" i="19"/>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<sst xmlns="http://schemas.openxmlformats.org/spreadsheetml/2006/main" count="722" uniqueCount="629">
  <si>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</si>
  <si>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</si>
  <si>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</si>
  <si>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</si>
  <si>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</si>
  <si>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</si>
  <si>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</si>
  <si>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</si>
  <si>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</si>
  <si>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</si>
  <si>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</si>
  <si>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</si>
  <si>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</si>
  <si>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</si>
  <si>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</si>
  <si>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</si>
  <si>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</si>
  <si>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</si>
  <si>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</si>
  <si>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</si>
  <si>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</si>
  <si>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</si>
  <si>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</si>
  <si>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</si>
  <si>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</si>
  <si>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</si>
  <si>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</si>
  <si>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</si>
  <si>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</si>
  <si>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</si>
  <si>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</si>
  <si>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</si>
  <si>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</si>
  <si>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</si>
  <si>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</si>
  <si>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</si>
  <si>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</si>
  <si>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</si>
  <si>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</si>
  <si>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</si>
  <si>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</si>
  <si>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</si>
  <si>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</si>
  <si>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</si>
  <si>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</si>
  <si>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</si>
  <si>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</si>
  <si>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</si>
  <si>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</si>
  <si>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</si>
  <si>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</si>
  <si>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</si>
  <si>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</si>
  <si>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</si>
  <si>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</si>
  <si>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</si>
  <si>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</si>
  <si>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</si>
  <si>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</si>
  <si>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</si>
  <si>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</si>
  <si>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</si>
  <si>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</si>
  <si>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</si>
  <si>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</si>
  <si>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</si>
  <si>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</si>
  <si>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</si>
  <si>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</si>
  <si>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</si>
  <si>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</si>
  <si>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</si>
  <si>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</si>
  <si>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</si>
  <si>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</si>
  <si>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</si>
  <si>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</si>
  <si>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</si>
  <si>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</si>
  <si>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</si>
  <si>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</si>
  <si>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</si>
  <si>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</si>
  <si>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</si>
  <si>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</si>
  <si>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</si>
  <si>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</si>
  <si>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</si>
  <si>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</si>
  <si>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</si>
  <si>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</si>
  <si>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</si>
  <si>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</si>
  <si>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</si>
  <si>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</si>
  <si>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</si>
  <si>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</si>
  <si>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</si>
  <si>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</si>
  <si>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</si>
  <si>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</si>
  <si>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</si>
  <si>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</si>
  <si>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</si>
  <si>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</si>
  <si>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</si>
  <si>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</si>
  <si>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</si>
  <si>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</si>
  <si>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</si>
  <si>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</si>
  <si>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</si>
  <si>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</si>
  <si>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</si>
  <si>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</si>
  <si>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</si>
  <si>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</si>
  <si>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</si>
  <si>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</si>
  <si>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</si>
  <si>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</si>
  <si>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</si>
  <si>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</si>
  <si>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</si>
  <si>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</si>
  <si>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</si>
  <si>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</si>
  <si>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</si>
  <si>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</si>
  <si>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</si>
  <si>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</si>
  <si>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</si>
  <si>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</si>
  <si>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</si>
  <si>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</si>
  <si>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</si>
  <si>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</si>
  <si>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</si>
  <si>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</si>
  <si>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</si>
  <si>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</si>
  <si>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</si>
  <si>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</si>
  <si>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</si>
  <si>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</si>
  <si>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</si>
  <si>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</si>
  <si>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</si>
  <si>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</si>
  <si>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</si>
  <si>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</si>
  <si>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</si>
  <si>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</si>
  <si>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</si>
  <si>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</si>
  <si>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</si>
  <si>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</si>
  <si>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</si>
  <si>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</si>
  <si>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</si>
  <si>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</si>
  <si>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</si>
  <si>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</si>
  <si>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</si>
  <si>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</si>
  <si>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</si>
  <si>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</si>
  <si>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</si>
  <si>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</si>
  <si>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</si>
  <si>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</si>
  <si>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</si>
  <si>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</si>
  <si>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</si>
  <si>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</si>
  <si>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</si>
  <si>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</si>
  <si>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</si>
  <si>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</si>
  <si>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</si>
  <si>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</si>
  <si>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</si>
  <si>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</si>
  <si>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</si>
  <si>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</si>
  <si>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</si>
  <si>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</si>
  <si>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</si>
  <si>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</si>
  <si>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</si>
  <si>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</si>
  <si>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</si>
  <si>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</si>
  <si>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</si>
  <si>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</si>
  <si>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</si>
  <si>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</si>
  <si>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</si>
  <si>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</si>
  <si>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</si>
  <si>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</si>
  <si>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</si>
  <si>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</si>
  <si>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</si>
  <si>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</si>
  <si>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</si>
  <si>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</si>
  <si>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</si>
  <si>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</si>
  <si>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</si>
  <si>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</si>
  <si>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</si>
  <si>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</si>
  <si>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</si>
  <si>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</si>
  <si>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</si>
  <si>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</si>
  <si>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</si>
  <si>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</si>
  <si>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</si>
  <si>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</si>
  <si>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</si>
  <si>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</si>
  <si>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</si>
  <si>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</si>
  <si>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</si>
  <si>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</si>
  <si>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</si>
  <si>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</si>
  <si>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</si>
  <si>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</si>
  <si>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</si>
  <si>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</si>
  <si>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</si>
  <si>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</si>
  <si>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</si>
  <si>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</si>
  <si>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</si>
  <si>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</si>
  <si>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</si>
  <si>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</si>
  <si>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</si>
  <si>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</si>
  <si>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</si>
  <si>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</si>
  <si>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</si>
  <si>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</si>
  <si>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</si>
  <si>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</si>
  <si>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</si>
  <si>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</si>
  <si>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</si>
  <si>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</si>
  <si>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</si>
  <si>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</si>
  <si>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</si>
  <si>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</si>
  <si>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</si>
  <si>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</si>
  <si>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</si>
  <si>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</si>
  <si>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</si>
  <si>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</si>
  <si>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</si>
  <si>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</si>
  <si>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</si>
  <si>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</si>
  <si>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</si>
  <si>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</si>
  <si>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</si>
  <si>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</si>
  <si>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</si>
  <si>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</si>
  <si>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</si>
  <si>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</si>
  <si>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</si>
  <si>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</si>
  <si>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</si>
  <si>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</si>
  <si>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</si>
  <si>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</si>
  <si>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</si>
  <si>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</si>
  <si>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</si>
  <si>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</si>
  <si>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</si>
  <si>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</si>
  <si>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</si>
  <si>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</si>
  <si>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</si>
  <si>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</si>
  <si>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</si>
  <si>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</si>
  <si>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</si>
  <si>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</si>
  <si>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</si>
  <si>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</si>
  <si>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</si>
  <si>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</si>
  <si>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</si>
  <si>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</si>
  <si>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</si>
  <si>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</si>
  <si>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</si>
  <si>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</si>
  <si>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</si>
  <si>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</si>
  <si>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</si>
  <si>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</si>
  <si>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</si>
  <si>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</si>
  <si>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</si>
  <si>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</si>
  <si>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</si>
  <si>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</si>
  <si>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</si>
  <si>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</si>
  <si>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</si>
  <si>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</si>
  <si>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</si>
  <si>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</si>
  <si>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</si>
  <si>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</si>
  <si>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</si>
  <si>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</si>
  <si>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</si>
  <si>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</si>
  <si>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</si>
  <si>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</si>
  <si>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</si>
  <si>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</si>
  <si>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</si>
  <si>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</si>
  <si>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</si>
  <si>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</si>
  <si>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</si>
  <si>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</si>
  <si>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</si>
  <si>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</si>
  <si>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</si>
  <si>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</si>
  <si>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</si>
  <si>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</si>
  <si>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</si>
  <si>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</si>
  <si>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</si>
  <si>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</si>
  <si>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</si>
  <si>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</si>
  <si>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</si>
  <si>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</si>
  <si>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</si>
  <si>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</si>
  <si>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</si>
  <si>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</si>
  <si>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</si>
  <si>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</si>
  <si>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</si>
  <si>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</si>
  <si>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</si>
  <si>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</si>
  <si>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</si>
  <si>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</si>
  <si>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</si>
  <si>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</si>
  <si>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</si>
  <si>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</si>
  <si>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</si>
  <si>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</si>
  <si>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</si>
  <si>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</si>
  <si>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</si>
  <si>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</si>
  <si>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</si>
  <si>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</si>
  <si>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</si>
  <si>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</si>
  <si>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</si>
  <si>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</si>
  <si>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</si>
  <si>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</si>
  <si>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</si>
  <si>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</si>
  <si>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</si>
  <si>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</si>
  <si>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</si>
  <si>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</si>
  <si>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</si>
  <si>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</si>
  <si>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</si>
  <si>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</si>
  <si>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</si>
  <si>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</si>
  <si>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</si>
  <si>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</si>
  <si>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</si>
  <si>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</si>
  <si>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</si>
  <si>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</si>
  <si>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</si>
  <si>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</si>
  <si>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</si>
  <si>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</si>
  <si>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</si>
  <si>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</si>
  <si>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</si>
  <si>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</si>
  <si>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</si>
  <si>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</si>
  <si>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</si>
  <si>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</si>
  <si>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</si>
  <si>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</si>
  <si>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</si>
  <si>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</si>
  <si>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</si>
  <si>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</si>
  <si>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</si>
  <si>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</si>
  <si>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</si>
  <si>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</si>
  <si>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</si>
  <si>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</si>
  <si>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</si>
  <si>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</si>
  <si>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</si>
  <si>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</si>
  <si>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</si>
  <si>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</si>
  <si>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</si>
  <si>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</si>
  <si>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</si>
  <si>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</si>
  <si>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</si>
  <si>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</si>
  <si>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</si>
  <si>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</si>
  <si>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</si>
  <si>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</si>
  <si>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</si>
  <si>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</si>
  <si>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</si>
  <si>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</si>
  <si>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</si>
  <si>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</si>
  <si>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</si>
  <si>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</si>
  <si>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03075281</t>
  </si>
  <si>
    <t>040001061</t>
  </si>
  <si>
    <t>82023167977</t>
  </si>
  <si>
    <t>3157003OO9IA06S5FS61</t>
  </si>
  <si>
    <t>3309</t>
  </si>
  <si>
    <t>ADRIS GRUPA d. d.</t>
  </si>
  <si>
    <t>Rovinj</t>
  </si>
  <si>
    <t>Obala Vladimira Nazora 1</t>
  </si>
  <si>
    <t>postmaster@adris.hr</t>
  </si>
  <si>
    <t>www.adris.hr</t>
  </si>
  <si>
    <t>Palinec, Vitomir</t>
  </si>
  <si>
    <t>052 801 118</t>
  </si>
  <si>
    <t>Deloitte d.o.o. za usluge revizije i Forvis Mazars d.o.o. za porezno savjetovanje i reviziju</t>
  </si>
  <si>
    <t>Katarina Kadunc i Mirela Copot Marjanović</t>
  </si>
  <si>
    <t>stanje na dan 31.12.2025</t>
  </si>
  <si>
    <t>u razdoblju 01.01.2025 do 31.12.2025</t>
  </si>
  <si>
    <t>u razdoblju 01.01.2025. do 31.12.2025.</t>
  </si>
  <si>
    <t xml:space="preserve">                   BILJEŠKE UZ FINANCIJSKE IZVJEŠTAJE - GFI
Naziv izdavatelja:   ADRIS GRUPA d. d.
OIB:   82024167977
Izvještajno razdoblje: 01.01.2025.-31.12.2025.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</si>
  <si>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Obveznik: ADRIS GRUPA d.d.</t>
  </si>
  <si>
    <t>1.</t>
  </si>
  <si>
    <t>Naziv:</t>
  </si>
  <si>
    <t xml:space="preserve"> </t>
  </si>
  <si>
    <t>Pravni oblik:</t>
  </si>
  <si>
    <t>dioničko društvo</t>
  </si>
  <si>
    <t>Država osnivanja:</t>
  </si>
  <si>
    <t>Republika Hrvatska</t>
  </si>
  <si>
    <t>MBS:</t>
  </si>
  <si>
    <t>OIB:</t>
  </si>
  <si>
    <t>2.</t>
  </si>
  <si>
    <t>3.</t>
  </si>
  <si>
    <t>4.</t>
  </si>
  <si>
    <t>5.</t>
  </si>
  <si>
    <t>Društvo na datum bilance nema dugovanja koja dospijevaju nakon više od pet godina.</t>
  </si>
  <si>
    <t>Društvo na datum bilance nema dugovanja koja su pokrivena vrijednim osiguranjem koje je izdalo Društvo.</t>
  </si>
  <si>
    <t>Prosječan broj zaposlenih tijekom poslovne godine:</t>
  </si>
  <si>
    <t>7.</t>
  </si>
  <si>
    <t>Društvo u poslovnoj godini nije kapitaliziralo trošak plaća.</t>
  </si>
  <si>
    <t>8.</t>
  </si>
  <si>
    <t>9.</t>
  </si>
  <si>
    <t>10.</t>
  </si>
  <si>
    <t>11.</t>
  </si>
  <si>
    <t>Društvo nema potvrda o sudjelovanju, konvertibilnih zadužnica, jamstava, opcija ili sličnih vrijednosnica ili prava.</t>
  </si>
  <si>
    <t>12.</t>
  </si>
  <si>
    <t>Društvo nema udjela u društvima s neograničenom odgovornosti.</t>
  </si>
  <si>
    <t>13.</t>
  </si>
  <si>
    <t>Društvo je krajnja matica te nije kontrolirani član druge grupe.</t>
  </si>
  <si>
    <t>14.</t>
  </si>
  <si>
    <t>15.</t>
  </si>
  <si>
    <t>16.</t>
  </si>
  <si>
    <t>17.</t>
  </si>
  <si>
    <t>Iznos</t>
  </si>
  <si>
    <t>Razlika</t>
  </si>
  <si>
    <t>Poslovni prihodi</t>
  </si>
  <si>
    <t>Prihodi od prodaje s poduzetnicima unutar grupe</t>
  </si>
  <si>
    <t>Prihodi od prodaje (izvan grupe)</t>
  </si>
  <si>
    <t>Ostali prihodi</t>
  </si>
  <si>
    <t>Ostali poslovni prihodi (izvan grupe)</t>
  </si>
  <si>
    <t>Ostali dobici</t>
  </si>
  <si>
    <t>Ostali poslovni prihodi s poduzetnicima unutar grupe</t>
  </si>
  <si>
    <t>Troškovi zaposlenih</t>
  </si>
  <si>
    <t>Troškovi osoblja</t>
  </si>
  <si>
    <t>Rezerviranja za mirovine, otpremnine i slične obveze</t>
  </si>
  <si>
    <t>Ostali poslovni rashodi</t>
  </si>
  <si>
    <t>Ostali troškovi</t>
  </si>
  <si>
    <t>Ostali gubici</t>
  </si>
  <si>
    <t>Druga rezerviranja</t>
  </si>
  <si>
    <t>Nekretnine, postrojenja i oprema</t>
  </si>
  <si>
    <t>Materijalna imovina</t>
  </si>
  <si>
    <t>Ulaganja u nekretnine</t>
  </si>
  <si>
    <t>Ulaganja u ovisna društva</t>
  </si>
  <si>
    <t>Dugotrajna financijska imovina</t>
  </si>
  <si>
    <t>Kratkotrajna potraživanja iz poslovanja i ostala potraživanja</t>
  </si>
  <si>
    <t>Potraživanja (kratkotrajna)</t>
  </si>
  <si>
    <t>Potraživanja po osnovi poreza na dobit</t>
  </si>
  <si>
    <t>Plaćeni troškovi budućeg razdoblja i obračunati prihodi</t>
  </si>
  <si>
    <t>Kratkotrajna financijska imovina po FV kroz RDG</t>
  </si>
  <si>
    <t>Kratkotrajna financijska imovina</t>
  </si>
  <si>
    <t>Depoziti</t>
  </si>
  <si>
    <t>Rezerve fer vrijednosti</t>
  </si>
  <si>
    <t>Dugoročna rezerviranja</t>
  </si>
  <si>
    <t>Rezerviranja</t>
  </si>
  <si>
    <t>Kratkoročna rezerviranja</t>
  </si>
  <si>
    <t>Posudbe (kratkoročne)</t>
  </si>
  <si>
    <t>Obveze za zajmove, depozite i slično poduzetnika unutar grupe (kratkoročne)</t>
  </si>
  <si>
    <t>Obveze prema dobavljačima i ostale obveze (kratkoročne)</t>
  </si>
  <si>
    <t>Ostale financijske obveze (kratkoročne)</t>
  </si>
  <si>
    <t>Obveze prema zaposlenicima</t>
  </si>
  <si>
    <t>Obveze za poreze, doprinose i slična davanja</t>
  </si>
  <si>
    <t>Obveze s osnove udjela u rezultatu</t>
  </si>
  <si>
    <t>Ostale kratkoročne obveze</t>
  </si>
  <si>
    <t>Odgođeno plaćanje troškova i prihod budućeg razdoblja</t>
  </si>
  <si>
    <t>BILJEŠKE UZ FINANCIJSKE IZVJEŠTAJE - GFI</t>
  </si>
  <si>
    <t>a) Financijski izvještaji Društva i Grupe sastavljeni su sukladno Međunarodnim standardima financijskog izvještavanja koji su usvojeni u EU („MSFI“) primjenom metode povijesnog troška, koji su promijenjeni inicijalnim priznavanjem financijskih instrumenata koji se iskazuju po fer vrijednosti i naknadnom revalorizacijom financijskih instrumenata koji se mjere po fer vrijednosti kroz račun dobiti i gubitka te po fer vrijednosti kroz ostalu sveobuhvatnu dobit.</t>
  </si>
  <si>
    <t>b) Tablica usklade GFI financijskog izvještaja i nerevidiranog MSFI financijskog izvještaja nalazi se na kraju bilješki.</t>
  </si>
  <si>
    <t>d):</t>
  </si>
  <si>
    <t>82024167977</t>
  </si>
  <si>
    <t>Financijski izvještaji Društva i Grupe sastavljeni su sukladno Međunarodnim standardima financijskog izvještavanja (MSFI) koji su usvojeni u EU primjenom metode povijesnog troška, koji su promijenjeni inicijalnim priznavanjem financijskih instrumenata koji se iskazuju po fer vrijednosti i naknadnom revalorizacijom financijskih instrumenata koji se mjere po fer vrijednosti kroz račun dobiti i gubitka te po fer vrijednosti kroz ostalu sveobuhvatnu dobit.</t>
  </si>
  <si>
    <t>Nije bilo predujmova niti odobrenih kredita članovima administrativnih, upravljačkih i nadzornih tijela, kao niti obveza dogovorenih u njihovu korist preko bilo kakvih jamstava.</t>
  </si>
  <si>
    <t xml:space="preserve">6. </t>
  </si>
  <si>
    <t>Društvo ne prati zaposlenike po kategorijama.</t>
  </si>
  <si>
    <t>Nije bilo upisa dionica niti udjela tijekom poslovne godine u okviru odobrenog kapitala.</t>
  </si>
  <si>
    <t>Rod dionice</t>
  </si>
  <si>
    <t>Broj dionica</t>
  </si>
  <si>
    <t>Knjigovodstvena vrijednost</t>
  </si>
  <si>
    <t>Redovne dionice</t>
  </si>
  <si>
    <t>1,33 eura/dionici</t>
  </si>
  <si>
    <t>Povlaštene dionice</t>
  </si>
  <si>
    <t>Društvo sastavlja konsolidirane financijske izvještaje koji su objavljeni na Internet stranicama www.adris.hr i zse.hr.</t>
  </si>
  <si>
    <t>18.</t>
  </si>
  <si>
    <t>19.</t>
  </si>
  <si>
    <t>20.</t>
  </si>
  <si>
    <t>21.</t>
  </si>
  <si>
    <t>22.</t>
  </si>
  <si>
    <t>23.</t>
  </si>
  <si>
    <t>24.</t>
  </si>
  <si>
    <t xml:space="preserve">25. </t>
  </si>
  <si>
    <t>Ovo nije službeni format za objavu godišnjeg izvještaja. Godišnji izvještaj u službenom formatu (Jedinstveni europski elektronički format-ESEF) javno je dostupan.</t>
  </si>
  <si>
    <t>26.</t>
  </si>
  <si>
    <t>Potraživanja za dane zajmove</t>
  </si>
  <si>
    <t>Obveze za najmove</t>
  </si>
  <si>
    <t>c) Poslovni događaji značajni za razumijevanje promjena u izvještaju o financijskom položaju i poslovnim rezultatima objavljeni su u revidiranom godišnjem izvješću na 31.12.2025. koji su objavljeni na Internet stranicama www.adris.hr i zse.hr.</t>
  </si>
  <si>
    <t>Dodatne informacije su objavljene u bilješci 2. u sklopu revidiranog financijskog izvještaja 31.12.2025. koji je objavljen na Internet stranicama www.adris.hr i zse.hr.</t>
  </si>
  <si>
    <t>Izvješće o primicima članovima uprave i nadzornog odbora za 2025. godinu Društvo će izraditi i objaviti u skladu sa odredbama Zakona o trgovačkim društvima i ostalim primjenjivim propisima.</t>
  </si>
  <si>
    <t>Detalji su objavljeni u sklopu godišnjeg izvješća 31.12.2025. koji je objavljen na Internet stranicama www.adris.hr i zse.hr.</t>
  </si>
  <si>
    <t>Društvo nema materijalnih aranžmana sa društvima koji nisu uključeni u revidirane financijske izvještaje 31.12.2025. koji su objavljeni na Internet stranicama www.adris.hr i zse.hr.</t>
  </si>
  <si>
    <t>Detalji su objavljeni u bilješci 5. u sklopu revidiranog financijskog izvještaja 31.12.2025. koji je objavljen na Internet stranicama www.adris.hr i zse.hr.</t>
  </si>
  <si>
    <t>U 2025. godini nema drugih naknada prema revizorima.</t>
  </si>
  <si>
    <t>Tablica usklade GFI financijskog izvještaja i revidiranog MSFI financijskog izvještaja za 2025. godinu (iznosi su u tisućama eura):</t>
  </si>
  <si>
    <t>Usklada RDG-a za tekuću godinu</t>
  </si>
  <si>
    <t>Stavka MSFI</t>
  </si>
  <si>
    <t>Ukupno</t>
  </si>
  <si>
    <t>Troškovi materijala i usluga</t>
  </si>
  <si>
    <t xml:space="preserve">Troškovi sirovina i materijala </t>
  </si>
  <si>
    <t>Ostali vanjski troškovi</t>
  </si>
  <si>
    <t>Amortizacija i vrijednosna usklađenja</t>
  </si>
  <si>
    <t>Amortizacija</t>
  </si>
  <si>
    <t>Vrijednosna usklađenja dugotrajne imovine osim financijske imovine</t>
  </si>
  <si>
    <t>Financijski prihodi</t>
  </si>
  <si>
    <t>Financijski rashodi</t>
  </si>
  <si>
    <t>Porez na dobit</t>
  </si>
  <si>
    <t>Stavka Bilance u MSFI</t>
  </si>
  <si>
    <t>Stavka Bilance u GFI</t>
  </si>
  <si>
    <t>Nematerijalna imovina</t>
  </si>
  <si>
    <t>Dužnički vrijednosni papiri po amortiziranom trošku</t>
  </si>
  <si>
    <t>Financijska imovina po fer vrijednosti kroz ostalu sveobuhvatnu dobit</t>
  </si>
  <si>
    <t>Financijska imovina po fer vrijednosti u računu dobiti i gubitka</t>
  </si>
  <si>
    <t>Ulaganja u pridružena društva i zajedničke poduhvate</t>
  </si>
  <si>
    <t>Dugotrajni depoziti</t>
  </si>
  <si>
    <t>Dugotrajna potraživanja iz poslovanja i ostala potraživanja</t>
  </si>
  <si>
    <t>Potraživanja (dugotrajna)</t>
  </si>
  <si>
    <t>Odgođena porezna imovina</t>
  </si>
  <si>
    <t>Biološka imovina i zalihe</t>
  </si>
  <si>
    <t>Zalihe</t>
  </si>
  <si>
    <t>Kratkotrajni dužnički VP po amortiziranom trošku</t>
  </si>
  <si>
    <t>Kratkotrajna financijska imovina po FV kroz OSD</t>
  </si>
  <si>
    <t>Novac i novčani ekvivalenti</t>
  </si>
  <si>
    <t>Novac u banci i blagajni</t>
  </si>
  <si>
    <t>Temeljni kapital</t>
  </si>
  <si>
    <t>Kapitalna dobit</t>
  </si>
  <si>
    <t>Vlastite dionice</t>
  </si>
  <si>
    <t>Zakonske pričuve</t>
  </si>
  <si>
    <t>Zadržana dobit</t>
  </si>
  <si>
    <t>Zadržana dobit ili preneseni gubitak</t>
  </si>
  <si>
    <t>Dugoročne obveze prema dobavljačima i ostale obveze</t>
  </si>
  <si>
    <t>Ostale dugoročne obveze</t>
  </si>
  <si>
    <t>Ostale financijske obveze (dugoročne)</t>
  </si>
  <si>
    <t>Obveza za porez na dobit</t>
  </si>
  <si>
    <t>Usklada Bilance za 2025. godinu</t>
  </si>
  <si>
    <t>Stavka RDG u GFI</t>
  </si>
  <si>
    <t>Fer vrijednosti financijske imovine kroz OSD</t>
  </si>
  <si>
    <t>Dobit ili gubitak poslovne godine</t>
  </si>
  <si>
    <t>Obveze za predujmove (kratk.)</t>
  </si>
  <si>
    <t>Obveze prema poduzetnicima unutar grupe (kratk.)</t>
  </si>
  <si>
    <t>Obveze prema dobavljačima (kratk.)</t>
  </si>
  <si>
    <t>Društvo na datum bilance ima dane garancije na određene kredite banaka odobrene ovisnim društvima u ukupnom iznosu 158 milijun eura.</t>
  </si>
  <si>
    <t>Detalji su objavljeni u bilješkama 1. i 21. u sklopu revidiranog financijskog izvještaja 31.12.2025. koji je objavljen na Internet stranicama www.adris.hr i zse.hr.</t>
  </si>
  <si>
    <t>Detalji su objavljeni u bilješkama 5. do 13. u sklopu revidiranog financijskog izvještaja 31.12.2025. koji je objavljen na Internet stranicama www.adris.hr i zse.hr.</t>
  </si>
  <si>
    <t>Detalji su objavljeni u bilješci 27. u sklopu revidiranog financijskog izvještaja 31.12.2025. koji je objavljen na Internet stranicama www.adris.hr i zse.hr.</t>
  </si>
  <si>
    <t>Događaji nakon datuma bilance su objavljeni u bilješci 42. u sklopu revidiranog financijskog izvještaja 31.12.2025. koji je objavljen na Internet stranicama www.adris.hr i zse.hr.</t>
  </si>
  <si>
    <t>Ukupna naknada Društva za zakonski propisanu reviziju godišnjih financijskih izvještaja 2025. godinu iznosi 171 tisuću eura.</t>
  </si>
  <si>
    <t>Nazorova ulica 1, Rovinj</t>
  </si>
  <si>
    <t>Dodatne informacije su objavljene u bilješci 3.1. u sklopu revidiranog financijskog izvještaja 31.12.2025. koji je objavljen na Internet stranicama www.adris.hr i zse.hr.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</si>
</sst>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_(* #,##0.0_);_(* \(#,##0.0\);_(* &quot;-&quot;?_);@_)"/>
  </numFmts>
  <fonts count="4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
      <sz val="10"/>
      <color theme="1"/>
      <name val="Arial"/>
      <family val="2"/>
      <charset val="238"/>
    </font>
    <font>
      <b/>
      <u/>
      <sz val="10"/>
      <name val="Arial"/>
      <family val="2"/>
      <charset val="238"/>
    </font>
    <font>
      <b/>
      <u/>
      <sz val="10"/>
      <color theme="1"/>
      <name val="Arial"/>
      <family val="2"/>
      <charset val="238"/>
    </font>
    <font>
      <b/>
      <sz val="10"/>
      <color theme="1"/>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166" fontId="5" fillId="0" borderId="0" applyAlignment="0" applyProtection="0"/>
    <xf numFmtId="0" fontId="2"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09">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0" fontId="11" fillId="10" borderId="0" xfId="3" applyFill="1"/>
    <xf numFmtId="0" fontId="25" fillId="10" borderId="1" xfId="0" applyFont="1" applyFill="1" applyBorder="1"/>
    <xf numFmtId="0" fontId="0" fillId="10" borderId="9" xfId="0" applyFill="1" applyBorder="1"/>
    <xf numFmtId="0" fontId="5" fillId="10" borderId="12" xfId="0" applyFont="1" applyFill="1" applyBorder="1" applyAlignment="1">
      <alignment vertical="center"/>
    </xf>
    <xf numFmtId="0" fontId="0" fillId="10" borderId="11" xfId="0" applyFill="1" applyBorder="1"/>
    <xf numFmtId="0" fontId="28" fillId="10" borderId="10" xfId="0" applyFont="1" applyFill="1" applyBorder="1"/>
    <xf numFmtId="0" fontId="28" fillId="10" borderId="11" xfId="0" applyFont="1" applyFill="1" applyBorder="1" applyAlignment="1">
      <alignment wrapText="1"/>
    </xf>
    <xf numFmtId="0" fontId="28" fillId="10" borderId="11"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11" xfId="0" applyFont="1" applyFill="1" applyBorder="1" applyAlignment="1">
      <alignment horizontal="center" vertical="center"/>
    </xf>
    <xf numFmtId="0" fontId="28" fillId="10" borderId="10" xfId="0" applyFont="1" applyFill="1" applyBorder="1" applyAlignment="1">
      <alignment vertical="top"/>
    </xf>
    <xf numFmtId="0" fontId="5"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0" fillId="0" borderId="0" xfId="0" applyNumberFormat="1"/>
    <xf numFmtId="0" fontId="4" fillId="11" borderId="13"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0" fontId="28" fillId="10" borderId="0" xfId="0" applyFont="1" applyFill="1"/>
    <xf numFmtId="0" fontId="28" fillId="10" borderId="10" xfId="0" applyFont="1" applyFill="1" applyBorder="1" applyAlignment="1">
      <alignment wrapText="1"/>
    </xf>
    <xf numFmtId="0" fontId="28" fillId="10" borderId="0" xfId="0" applyFont="1" applyFill="1" applyAlignment="1">
      <alignment wrapText="1"/>
    </xf>
    <xf numFmtId="0" fontId="27" fillId="10" borderId="10" xfId="0" applyFont="1" applyFill="1" applyBorder="1" applyAlignment="1">
      <alignment horizontal="center" vertical="center"/>
    </xf>
    <xf numFmtId="0" fontId="27" fillId="10" borderId="0" xfId="0" applyFont="1" applyFill="1" applyAlignment="1">
      <alignment horizontal="center" vertical="center"/>
    </xf>
    <xf numFmtId="0" fontId="27"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0" fontId="29" fillId="10" borderId="0" xfId="0" applyFont="1" applyFill="1" applyAlignment="1">
      <alignment vertical="center"/>
    </xf>
    <xf numFmtId="0" fontId="28" fillId="10" borderId="0" xfId="0" applyFont="1" applyFill="1" applyAlignment="1">
      <alignment vertical="center"/>
    </xf>
    <xf numFmtId="0" fontId="28" fillId="10" borderId="11" xfId="0" applyFont="1" applyFill="1" applyBorder="1" applyAlignment="1">
      <alignment vertical="center"/>
    </xf>
    <xf numFmtId="0" fontId="5" fillId="10" borderId="0" xfId="0" applyFont="1" applyFill="1" applyAlignment="1">
      <alignment horizontal="center" vertical="center"/>
    </xf>
    <xf numFmtId="0" fontId="29" fillId="10" borderId="11" xfId="0" applyFont="1" applyFill="1" applyBorder="1" applyAlignment="1">
      <alignment vertical="center"/>
    </xf>
    <xf numFmtId="0" fontId="28" fillId="10" borderId="0" xfId="0" applyFont="1" applyFill="1" applyAlignment="1">
      <alignment vertical="top"/>
    </xf>
    <xf numFmtId="0" fontId="5" fillId="10" borderId="0" xfId="0" applyFont="1" applyFill="1" applyAlignment="1">
      <alignment horizontal="right" vertical="center" wrapText="1"/>
    </xf>
    <xf numFmtId="0" fontId="30"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1" fillId="10" borderId="0" xfId="0" applyFont="1" applyFill="1"/>
    <xf numFmtId="0" fontId="32" fillId="10" borderId="0" xfId="0" applyFont="1" applyFill="1" applyAlignment="1">
      <alignment vertical="center"/>
    </xf>
    <xf numFmtId="0" fontId="33" fillId="10" borderId="11" xfId="0" applyFont="1" applyFill="1" applyBorder="1" applyAlignment="1">
      <alignment vertical="center"/>
    </xf>
    <xf numFmtId="0" fontId="35" fillId="10" borderId="0" xfId="0" applyFont="1" applyFill="1" applyAlignment="1">
      <alignment vertical="center"/>
    </xf>
    <xf numFmtId="0" fontId="36" fillId="10" borderId="0" xfId="0" applyFont="1" applyFill="1" applyAlignment="1">
      <alignment vertical="center"/>
    </xf>
    <xf numFmtId="0" fontId="34" fillId="10" borderId="11" xfId="0" applyFont="1" applyFill="1" applyBorder="1" applyAlignment="1">
      <alignment vertical="center"/>
    </xf>
    <xf numFmtId="49" fontId="4" fillId="11" borderId="13" xfId="0" applyNumberFormat="1" applyFont="1" applyFill="1" applyBorder="1" applyAlignment="1" applyProtection="1">
      <alignment horizontal="center" vertical="center"/>
      <protection locked="0"/>
    </xf>
    <xf numFmtId="1" fontId="4" fillId="11" borderId="13" xfId="0" applyNumberFormat="1" applyFont="1" applyFill="1" applyBorder="1" applyAlignment="1" applyProtection="1">
      <alignment horizontal="center" vertical="center"/>
      <protection locked="0"/>
    </xf>
    <xf numFmtId="164" fontId="4" fillId="0" borderId="14" xfId="0" applyNumberFormat="1" applyFont="1" applyBorder="1" applyAlignment="1">
      <alignment horizontal="center" vertical="center"/>
    </xf>
    <xf numFmtId="164" fontId="4" fillId="9" borderId="14" xfId="0" applyNumberFormat="1" applyFont="1" applyFill="1" applyBorder="1" applyAlignment="1">
      <alignment horizontal="center" vertical="center"/>
    </xf>
    <xf numFmtId="0" fontId="4" fillId="3" borderId="14" xfId="3" applyFont="1" applyFill="1" applyBorder="1" applyAlignment="1">
      <alignment horizontal="center" vertical="center" wrapText="1"/>
    </xf>
    <xf numFmtId="3" fontId="18" fillId="3" borderId="14" xfId="3" applyNumberFormat="1" applyFont="1" applyFill="1" applyBorder="1" applyAlignment="1">
      <alignment horizontal="center" vertical="center" wrapText="1"/>
    </xf>
    <xf numFmtId="0" fontId="18" fillId="3" borderId="14" xfId="3" applyFont="1" applyFill="1" applyBorder="1" applyAlignment="1">
      <alignment horizontal="center" vertical="center"/>
    </xf>
    <xf numFmtId="164" fontId="4" fillId="10" borderId="14" xfId="0" applyNumberFormat="1" applyFont="1" applyFill="1" applyBorder="1" applyAlignment="1">
      <alignment horizontal="center" vertical="center"/>
    </xf>
    <xf numFmtId="4" fontId="18" fillId="3" borderId="14" xfId="3" applyNumberFormat="1" applyFont="1" applyFill="1" applyBorder="1" applyAlignment="1">
      <alignment horizontal="center" vertical="center" wrapText="1"/>
    </xf>
    <xf numFmtId="0" fontId="4" fillId="3" borderId="14" xfId="0" applyFont="1" applyFill="1" applyBorder="1" applyAlignment="1">
      <alignment horizontal="center" vertical="center" wrapText="1"/>
    </xf>
    <xf numFmtId="3" fontId="18" fillId="3" borderId="14" xfId="0" applyNumberFormat="1" applyFont="1" applyFill="1" applyBorder="1" applyAlignment="1">
      <alignment horizontal="center" vertical="center" wrapText="1"/>
    </xf>
    <xf numFmtId="0" fontId="18" fillId="3" borderId="14" xfId="0" applyFont="1" applyFill="1" applyBorder="1" applyAlignment="1">
      <alignment horizontal="center" vertical="center"/>
    </xf>
    <xf numFmtId="4" fontId="5" fillId="0" borderId="14" xfId="0" applyNumberFormat="1" applyFont="1" applyBorder="1" applyAlignment="1" applyProtection="1">
      <alignment horizontal="right" vertical="center" shrinkToFit="1"/>
      <protection locked="0"/>
    </xf>
    <xf numFmtId="4" fontId="17" fillId="9" borderId="14" xfId="0" applyNumberFormat="1" applyFont="1" applyFill="1" applyBorder="1" applyAlignment="1">
      <alignment horizontal="right" vertical="center" shrinkToFit="1"/>
    </xf>
    <xf numFmtId="4" fontId="3" fillId="0" borderId="14" xfId="0" applyNumberFormat="1" applyFont="1" applyBorder="1" applyAlignment="1" applyProtection="1">
      <alignment vertical="center"/>
      <protection locked="0"/>
    </xf>
    <xf numFmtId="4" fontId="3" fillId="0" borderId="14" xfId="0" applyNumberFormat="1" applyFont="1" applyBorder="1" applyAlignment="1" applyProtection="1">
      <alignment vertical="center"/>
      <protection locked="0" hidden="1"/>
    </xf>
    <xf numFmtId="4" fontId="17" fillId="9" borderId="14" xfId="0" applyNumberFormat="1" applyFont="1" applyFill="1" applyBorder="1" applyAlignment="1" applyProtection="1">
      <alignment horizontal="right" vertical="center" shrinkToFit="1"/>
      <protection locked="0"/>
    </xf>
    <xf numFmtId="4" fontId="17" fillId="10" borderId="14" xfId="0" applyNumberFormat="1" applyFont="1" applyFill="1" applyBorder="1" applyAlignment="1" applyProtection="1">
      <alignment horizontal="right" vertical="center" shrinkToFit="1"/>
      <protection locked="0"/>
    </xf>
    <xf numFmtId="4" fontId="17" fillId="9" borderId="14" xfId="0" applyNumberFormat="1" applyFont="1" applyFill="1" applyBorder="1" applyAlignment="1">
      <alignment vertical="center"/>
    </xf>
    <xf numFmtId="4" fontId="5" fillId="0" borderId="14" xfId="0" applyNumberFormat="1" applyFont="1" applyBorder="1" applyAlignment="1" applyProtection="1">
      <alignment vertical="center"/>
      <protection locked="0"/>
    </xf>
    <xf numFmtId="4" fontId="5" fillId="0" borderId="14" xfId="0" applyNumberFormat="1" applyFont="1" applyBorder="1" applyAlignment="1" applyProtection="1">
      <alignment horizontal="right" vertical="center"/>
      <protection locked="0"/>
    </xf>
    <xf numFmtId="4" fontId="17" fillId="9" borderId="14" xfId="0" applyNumberFormat="1" applyFont="1" applyFill="1" applyBorder="1" applyAlignment="1">
      <alignment horizontal="right" vertical="center"/>
    </xf>
    <xf numFmtId="4" fontId="5" fillId="9" borderId="14" xfId="0" applyNumberFormat="1" applyFont="1" applyFill="1" applyBorder="1" applyAlignment="1" applyProtection="1">
      <alignment vertical="center"/>
      <protection locked="0"/>
    </xf>
    <xf numFmtId="4" fontId="17" fillId="0" borderId="14" xfId="0" applyNumberFormat="1" applyFont="1" applyBorder="1" applyAlignment="1">
      <alignment vertical="center"/>
    </xf>
    <xf numFmtId="3" fontId="9" fillId="3" borderId="14" xfId="0" applyNumberFormat="1" applyFont="1" applyFill="1" applyBorder="1" applyAlignment="1">
      <alignment horizontal="center" vertical="center" wrapText="1"/>
    </xf>
    <xf numFmtId="3" fontId="38" fillId="3" borderId="14" xfId="0" applyNumberFormat="1" applyFont="1" applyFill="1" applyBorder="1" applyAlignment="1">
      <alignment horizontal="center" vertical="center" wrapText="1"/>
    </xf>
    <xf numFmtId="49" fontId="9" fillId="3" borderId="14" xfId="0" applyNumberFormat="1" applyFont="1" applyFill="1" applyBorder="1" applyAlignment="1">
      <alignment horizontal="center" vertical="center"/>
    </xf>
    <xf numFmtId="3" fontId="9" fillId="3" borderId="14" xfId="0" applyNumberFormat="1" applyFont="1" applyFill="1" applyBorder="1" applyAlignment="1">
      <alignment horizontal="center" vertical="center"/>
    </xf>
    <xf numFmtId="165" fontId="18" fillId="0" borderId="14" xfId="0" applyNumberFormat="1" applyFont="1" applyBorder="1" applyAlignment="1">
      <alignment horizontal="center" vertical="center"/>
    </xf>
    <xf numFmtId="165" fontId="18" fillId="9" borderId="14" xfId="0" applyNumberFormat="1" applyFont="1" applyFill="1" applyBorder="1" applyAlignment="1">
      <alignment horizontal="center" vertical="center"/>
    </xf>
    <xf numFmtId="4" fontId="3" fillId="8" borderId="14" xfId="0" applyNumberFormat="1" applyFont="1" applyFill="1" applyBorder="1" applyAlignment="1">
      <alignment vertical="center" shrinkToFit="1"/>
    </xf>
    <xf numFmtId="4" fontId="3" fillId="0" borderId="14" xfId="0" applyNumberFormat="1" applyFont="1" applyBorder="1" applyAlignment="1" applyProtection="1">
      <alignment vertical="center" shrinkToFit="1"/>
      <protection locked="0"/>
    </xf>
    <xf numFmtId="4" fontId="23" fillId="0" borderId="14" xfId="0" applyNumberFormat="1" applyFont="1" applyBorder="1" applyAlignment="1">
      <alignment vertical="center" shrinkToFit="1"/>
    </xf>
    <xf numFmtId="4" fontId="23" fillId="9" borderId="14" xfId="0" applyNumberFormat="1" applyFont="1" applyFill="1" applyBorder="1" applyAlignment="1">
      <alignment vertical="center" shrinkToFit="1"/>
    </xf>
    <xf numFmtId="0" fontId="4" fillId="11" borderId="4" xfId="0" applyFont="1" applyFill="1" applyBorder="1" applyAlignment="1" applyProtection="1">
      <alignment horizontal="center" vertical="center"/>
      <protection locked="0"/>
    </xf>
    <xf numFmtId="0" fontId="28" fillId="10" borderId="0" xfId="0" applyFont="1" applyFill="1" applyProtection="1">
      <protection locked="0"/>
    </xf>
    <xf numFmtId="0" fontId="28" fillId="10" borderId="10" xfId="0" applyFont="1" applyFill="1" applyBorder="1" applyProtection="1">
      <protection locked="0"/>
    </xf>
    <xf numFmtId="0" fontId="28" fillId="10" borderId="11" xfId="0" applyFont="1" applyFill="1" applyBorder="1" applyAlignment="1" applyProtection="1">
      <alignment vertical="center"/>
      <protection locked="0"/>
    </xf>
    <xf numFmtId="0" fontId="0" fillId="0" borderId="0" xfId="0" applyProtection="1">
      <protection locked="0"/>
    </xf>
    <xf numFmtId="0" fontId="28" fillId="10" borderId="0" xfId="0" applyFont="1" applyFill="1" applyAlignment="1" applyProtection="1">
      <alignment vertical="top"/>
      <protection locked="0"/>
    </xf>
    <xf numFmtId="0" fontId="28" fillId="10" borderId="11" xfId="0" applyFont="1" applyFill="1" applyBorder="1" applyProtection="1">
      <protection locked="0"/>
    </xf>
    <xf numFmtId="0" fontId="28" fillId="10" borderId="0" xfId="0" applyFont="1" applyFill="1" applyAlignment="1" applyProtection="1">
      <alignment vertical="top" wrapText="1"/>
      <protection locked="0"/>
    </xf>
    <xf numFmtId="0" fontId="28" fillId="10" borderId="0" xfId="0" applyFont="1" applyFill="1" applyAlignment="1" applyProtection="1">
      <alignment wrapText="1"/>
      <protection locked="0"/>
    </xf>
    <xf numFmtId="0" fontId="28" fillId="10" borderId="10" xfId="0" applyFont="1" applyFill="1" applyBorder="1" applyAlignment="1" applyProtection="1">
      <alignment vertical="top"/>
      <protection locked="0"/>
    </xf>
    <xf numFmtId="0" fontId="31" fillId="10" borderId="11" xfId="0" applyFont="1" applyFill="1" applyBorder="1" applyProtection="1">
      <protection locked="0"/>
    </xf>
    <xf numFmtId="0" fontId="2" fillId="0" borderId="0" xfId="0" applyFont="1" applyAlignment="1">
      <alignment horizontal="left" vertical="top" wrapText="1"/>
    </xf>
    <xf numFmtId="0" fontId="6" fillId="0" borderId="0" xfId="0" applyFont="1"/>
    <xf numFmtId="0" fontId="2" fillId="0" borderId="0" xfId="0" applyFont="1" applyAlignment="1">
      <alignment horizontal="left" wrapText="1"/>
    </xf>
    <xf numFmtId="0" fontId="2" fillId="0" borderId="0" xfId="0" applyFont="1"/>
    <xf numFmtId="0" fontId="2" fillId="0" borderId="0" xfId="0" quotePrefix="1" applyFont="1"/>
    <xf numFmtId="3" fontId="2" fillId="0" borderId="0" xfId="0" quotePrefix="1" applyNumberFormat="1" applyFont="1"/>
    <xf numFmtId="0" fontId="2" fillId="0" borderId="14" xfId="0" applyFont="1" applyBorder="1"/>
    <xf numFmtId="0" fontId="2" fillId="0" borderId="0" xfId="0" applyFont="1" applyAlignment="1">
      <alignment horizontal="right"/>
    </xf>
    <xf numFmtId="0" fontId="42" fillId="0" borderId="0" xfId="0" applyFont="1" applyAlignment="1">
      <alignment vertical="center"/>
    </xf>
    <xf numFmtId="3" fontId="40" fillId="0" borderId="0" xfId="0" applyNumberFormat="1" applyFont="1" applyAlignment="1">
      <alignment vertical="center"/>
    </xf>
    <xf numFmtId="0" fontId="40" fillId="0" borderId="0" xfId="0" applyFont="1" applyAlignment="1">
      <alignment vertical="center" wrapText="1"/>
    </xf>
    <xf numFmtId="0" fontId="43" fillId="0" borderId="2" xfId="0" applyFont="1" applyBorder="1" applyAlignment="1">
      <alignment vertical="center" wrapText="1"/>
    </xf>
    <xf numFmtId="3" fontId="43" fillId="0" borderId="2" xfId="0" applyNumberFormat="1" applyFont="1" applyBorder="1" applyAlignment="1">
      <alignment vertical="center"/>
    </xf>
    <xf numFmtId="0" fontId="43" fillId="0" borderId="0" xfId="13" applyFont="1" applyAlignment="1">
      <alignment wrapText="1"/>
    </xf>
    <xf numFmtId="3" fontId="43" fillId="0" borderId="0" xfId="13" applyNumberFormat="1" applyFont="1" applyAlignment="1">
      <alignment horizontal="right"/>
    </xf>
    <xf numFmtId="0" fontId="40" fillId="0" borderId="0" xfId="0" applyFont="1" applyAlignment="1">
      <alignment vertical="center"/>
    </xf>
    <xf numFmtId="0" fontId="40" fillId="0" borderId="2" xfId="0" applyFont="1" applyBorder="1" applyAlignment="1">
      <alignment vertical="center"/>
    </xf>
    <xf numFmtId="0" fontId="40" fillId="0" borderId="2" xfId="0" applyFont="1" applyBorder="1" applyAlignment="1">
      <alignment vertical="center" wrapText="1"/>
    </xf>
    <xf numFmtId="3" fontId="40" fillId="0" borderId="2" xfId="0" applyNumberFormat="1" applyFont="1" applyBorder="1" applyAlignment="1">
      <alignment vertical="center"/>
    </xf>
    <xf numFmtId="0" fontId="40" fillId="0" borderId="1" xfId="0" applyFont="1" applyBorder="1" applyAlignment="1">
      <alignment vertical="center"/>
    </xf>
    <xf numFmtId="0" fontId="40" fillId="0" borderId="1" xfId="0" applyFont="1" applyBorder="1" applyAlignment="1">
      <alignment vertical="center" wrapText="1"/>
    </xf>
    <xf numFmtId="3" fontId="40" fillId="0" borderId="1" xfId="0" applyNumberFormat="1" applyFont="1" applyBorder="1" applyAlignment="1">
      <alignment vertical="center"/>
    </xf>
    <xf numFmtId="0" fontId="40" fillId="0" borderId="6" xfId="0" applyFont="1" applyBorder="1" applyAlignment="1">
      <alignment vertical="center"/>
    </xf>
    <xf numFmtId="3" fontId="40" fillId="0" borderId="6" xfId="0" applyNumberFormat="1" applyFont="1" applyBorder="1" applyAlignment="1">
      <alignment vertical="center"/>
    </xf>
    <xf numFmtId="0" fontId="40" fillId="0" borderId="6" xfId="0" applyFont="1" applyBorder="1" applyAlignment="1">
      <alignment vertical="center" wrapText="1"/>
    </xf>
    <xf numFmtId="0" fontId="40" fillId="0" borderId="1" xfId="13" applyFont="1" applyBorder="1" applyAlignment="1">
      <alignment vertical="center"/>
    </xf>
    <xf numFmtId="0" fontId="40" fillId="0" borderId="1" xfId="13" applyFont="1" applyBorder="1" applyAlignment="1">
      <alignment vertical="center" wrapText="1"/>
    </xf>
    <xf numFmtId="3" fontId="40" fillId="0" borderId="1" xfId="13" applyNumberFormat="1" applyFont="1" applyBorder="1" applyAlignment="1">
      <alignment vertical="center"/>
    </xf>
    <xf numFmtId="3" fontId="40" fillId="0" borderId="1" xfId="13" applyNumberFormat="1" applyFont="1" applyBorder="1" applyAlignment="1">
      <alignment horizontal="right" vertical="center"/>
    </xf>
    <xf numFmtId="0" fontId="40" fillId="0" borderId="1" xfId="13" applyFont="1" applyBorder="1" applyAlignment="1">
      <alignment horizontal="left" vertical="center"/>
    </xf>
    <xf numFmtId="0" fontId="40" fillId="0" borderId="0" xfId="13" applyFont="1" applyAlignment="1">
      <alignment vertical="center"/>
    </xf>
    <xf numFmtId="0" fontId="40" fillId="0" borderId="0" xfId="13" applyFont="1" applyAlignment="1">
      <alignment vertical="center" wrapText="1"/>
    </xf>
    <xf numFmtId="3" fontId="40" fillId="0" borderId="0" xfId="13" applyNumberFormat="1" applyFont="1" applyAlignment="1">
      <alignment vertical="center"/>
    </xf>
    <xf numFmtId="3" fontId="40" fillId="0" borderId="2" xfId="13" applyNumberFormat="1" applyFont="1" applyBorder="1" applyAlignment="1">
      <alignment horizontal="right" vertical="center"/>
    </xf>
    <xf numFmtId="0" fontId="40" fillId="0" borderId="2" xfId="13" applyFont="1" applyBorder="1" applyAlignment="1">
      <alignment horizontal="left" vertical="center"/>
    </xf>
    <xf numFmtId="0" fontId="40" fillId="0" borderId="6" xfId="13" applyFont="1" applyBorder="1" applyAlignment="1">
      <alignment vertical="center"/>
    </xf>
    <xf numFmtId="0" fontId="40" fillId="0" borderId="6" xfId="13" applyFont="1" applyBorder="1" applyAlignment="1">
      <alignment vertical="center" wrapText="1"/>
    </xf>
    <xf numFmtId="3" fontId="40" fillId="0" borderId="6" xfId="13" applyNumberFormat="1" applyFont="1" applyBorder="1" applyAlignment="1">
      <alignment vertical="center"/>
    </xf>
    <xf numFmtId="3" fontId="40" fillId="0" borderId="6" xfId="13" applyNumberFormat="1" applyFont="1" applyBorder="1" applyAlignment="1">
      <alignment horizontal="right" vertical="center"/>
    </xf>
    <xf numFmtId="0" fontId="40" fillId="0" borderId="6" xfId="13" applyFont="1" applyBorder="1" applyAlignment="1">
      <alignment horizontal="left" vertical="center"/>
    </xf>
    <xf numFmtId="3" fontId="40" fillId="0" borderId="0" xfId="13" applyNumberFormat="1" applyFont="1" applyAlignment="1">
      <alignment horizontal="right" vertical="center"/>
    </xf>
    <xf numFmtId="0" fontId="40" fillId="0" borderId="0" xfId="13" applyFont="1" applyAlignment="1">
      <alignment horizontal="left" vertical="center"/>
    </xf>
    <xf numFmtId="0" fontId="40" fillId="0" borderId="2" xfId="13" applyFont="1" applyBorder="1" applyAlignment="1">
      <alignment vertical="center"/>
    </xf>
    <xf numFmtId="0" fontId="40" fillId="0" borderId="2" xfId="13" applyFont="1" applyBorder="1" applyAlignment="1">
      <alignment vertical="center" wrapText="1"/>
    </xf>
    <xf numFmtId="3" fontId="40" fillId="0" borderId="2" xfId="13" applyNumberFormat="1" applyFont="1" applyBorder="1" applyAlignment="1">
      <alignment vertical="center"/>
    </xf>
    <xf numFmtId="0" fontId="40" fillId="0" borderId="0" xfId="9" applyFont="1" applyAlignment="1">
      <alignment vertical="center"/>
    </xf>
    <xf numFmtId="0" fontId="40" fillId="0" borderId="0" xfId="9" applyFont="1" applyAlignment="1">
      <alignment vertical="center" wrapText="1"/>
    </xf>
    <xf numFmtId="0" fontId="40" fillId="0" borderId="6" xfId="13" applyFont="1" applyBorder="1" applyAlignment="1">
      <alignment horizontal="left"/>
    </xf>
    <xf numFmtId="0" fontId="40" fillId="0" borderId="6" xfId="13" applyFont="1" applyBorder="1" applyAlignment="1">
      <alignment horizontal="left" wrapText="1"/>
    </xf>
    <xf numFmtId="3" fontId="40" fillId="0" borderId="6" xfId="13" applyNumberFormat="1" applyFont="1" applyBorder="1" applyAlignment="1">
      <alignment horizontal="right"/>
    </xf>
    <xf numFmtId="0" fontId="40" fillId="0" borderId="1" xfId="13" applyFont="1" applyBorder="1" applyAlignment="1">
      <alignment horizontal="left"/>
    </xf>
    <xf numFmtId="0" fontId="40" fillId="0" borderId="1" xfId="13" applyFont="1" applyBorder="1" applyAlignment="1">
      <alignment horizontal="left" wrapText="1"/>
    </xf>
    <xf numFmtId="3" fontId="40" fillId="0" borderId="1" xfId="13" applyNumberFormat="1" applyFont="1" applyBorder="1" applyAlignment="1">
      <alignment horizontal="right"/>
    </xf>
    <xf numFmtId="0" fontId="40" fillId="0" borderId="2" xfId="13" applyFont="1" applyBorder="1" applyAlignment="1">
      <alignment horizontal="left"/>
    </xf>
    <xf numFmtId="0" fontId="40" fillId="0" borderId="2" xfId="13" applyFont="1" applyBorder="1" applyAlignment="1">
      <alignment horizontal="left" wrapText="1"/>
    </xf>
    <xf numFmtId="3" fontId="40" fillId="0" borderId="2" xfId="13" applyNumberFormat="1" applyFont="1" applyBorder="1" applyAlignment="1">
      <alignment horizontal="right"/>
    </xf>
    <xf numFmtId="3" fontId="40" fillId="0" borderId="0" xfId="13" applyNumberFormat="1" applyFont="1" applyAlignment="1">
      <alignment horizontal="right"/>
    </xf>
    <xf numFmtId="0" fontId="40" fillId="0" borderId="1" xfId="13" applyFont="1" applyBorder="1" applyAlignment="1">
      <alignment horizontal="left" vertical="center" wrapText="1"/>
    </xf>
    <xf numFmtId="0" fontId="40" fillId="0" borderId="2" xfId="13" applyFont="1" applyBorder="1" applyAlignment="1">
      <alignment horizontal="left" vertical="center" wrapText="1"/>
    </xf>
    <xf numFmtId="0" fontId="40" fillId="0" borderId="0" xfId="13" applyFont="1" applyAlignment="1">
      <alignment horizontal="left" vertical="center" wrapText="1"/>
    </xf>
    <xf numFmtId="3" fontId="40" fillId="0" borderId="0" xfId="13" applyNumberFormat="1" applyFont="1" applyAlignment="1">
      <alignment horizontal="left" vertical="center"/>
    </xf>
    <xf numFmtId="0" fontId="28" fillId="10" borderId="0" xfId="0" applyFont="1" applyFill="1" applyAlignment="1">
      <alignment vertical="top"/>
    </xf>
    <xf numFmtId="0" fontId="28" fillId="10" borderId="0" xfId="0" applyFont="1" applyFill="1"/>
    <xf numFmtId="0" fontId="5" fillId="10" borderId="1" xfId="0" applyFont="1" applyFill="1" applyBorder="1" applyAlignment="1">
      <alignment horizontal="left" vertical="center" wrapText="1"/>
    </xf>
    <xf numFmtId="0" fontId="5" fillId="10" borderId="10" xfId="0" applyFont="1" applyFill="1" applyBorder="1" applyAlignment="1">
      <alignment horizontal="right" vertical="center" wrapText="1"/>
    </xf>
    <xf numFmtId="0" fontId="5" fillId="10" borderId="0" xfId="0" applyFont="1" applyFill="1" applyAlignment="1">
      <alignment horizontal="right"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10" xfId="0" applyFont="1" applyFill="1" applyBorder="1" applyAlignment="1">
      <alignment horizontal="left" vertical="center"/>
    </xf>
    <xf numFmtId="0" fontId="5" fillId="10" borderId="0" xfId="0" applyFont="1" applyFill="1" applyAlignment="1">
      <alignment horizontal="left" vertical="center"/>
    </xf>
    <xf numFmtId="0" fontId="28" fillId="10" borderId="0" xfId="0" applyFont="1" applyFill="1" applyProtection="1">
      <protection locked="0"/>
    </xf>
    <xf numFmtId="0" fontId="28" fillId="10" borderId="0" xfId="0" applyFont="1" applyFill="1" applyAlignment="1" applyProtection="1">
      <alignment vertical="top"/>
      <protection locked="0"/>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10" xfId="0" applyFont="1" applyFill="1" applyBorder="1" applyAlignment="1">
      <alignment horizontal="center" vertical="center"/>
    </xf>
    <xf numFmtId="0" fontId="5" fillId="10" borderId="0" xfId="0" applyFont="1" applyFill="1" applyAlignment="1">
      <alignment horizontal="center" vertical="center"/>
    </xf>
    <xf numFmtId="0" fontId="28" fillId="10" borderId="0" xfId="0" applyFont="1" applyFill="1" applyAlignment="1" applyProtection="1">
      <alignment vertical="top" wrapText="1"/>
      <protection locked="0"/>
    </xf>
    <xf numFmtId="0" fontId="5" fillId="10" borderId="10" xfId="0" applyFont="1" applyFill="1" applyBorder="1" applyAlignment="1">
      <alignment horizontal="right" vertical="center"/>
    </xf>
    <xf numFmtId="0" fontId="5" fillId="10" borderId="0" xfId="0" applyFont="1" applyFill="1" applyAlignment="1">
      <alignment horizontal="right" vertical="center"/>
    </xf>
    <xf numFmtId="0" fontId="29" fillId="10" borderId="0" xfId="0" applyFont="1" applyFill="1" applyAlignment="1">
      <alignment vertical="center"/>
    </xf>
    <xf numFmtId="0" fontId="34" fillId="10" borderId="0" xfId="0" applyFont="1" applyFill="1" applyAlignment="1">
      <alignment vertical="center"/>
    </xf>
    <xf numFmtId="0" fontId="34" fillId="10" borderId="11" xfId="0" applyFont="1" applyFill="1" applyBorder="1" applyAlignment="1">
      <alignment vertical="center"/>
    </xf>
    <xf numFmtId="0" fontId="5" fillId="10" borderId="0" xfId="0" applyFont="1" applyFill="1" applyAlignment="1">
      <alignment vertical="center"/>
    </xf>
    <xf numFmtId="0" fontId="28" fillId="11" borderId="3" xfId="0" applyFont="1" applyFill="1" applyBorder="1" applyProtection="1">
      <protection locked="0"/>
    </xf>
    <xf numFmtId="0" fontId="28" fillId="11" borderId="2" xfId="0" applyFont="1" applyFill="1" applyBorder="1" applyProtection="1">
      <protection locked="0"/>
    </xf>
    <xf numFmtId="0" fontId="28" fillId="11" borderId="4" xfId="0" applyFont="1" applyFill="1" applyBorder="1" applyProtection="1">
      <protection locked="0"/>
    </xf>
    <xf numFmtId="0" fontId="28" fillId="10" borderId="0" xfId="0" applyFont="1" applyFill="1" applyAlignment="1">
      <alignment vertical="center"/>
    </xf>
    <xf numFmtId="0" fontId="28" fillId="10" borderId="11" xfId="0" applyFont="1" applyFill="1" applyBorder="1" applyAlignment="1">
      <alignment vertical="center"/>
    </xf>
    <xf numFmtId="0" fontId="5" fillId="10" borderId="11" xfId="0" applyFont="1" applyFill="1" applyBorder="1" applyAlignment="1">
      <alignment horizontal="right" vertical="center" wrapText="1"/>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10"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11" xfId="0" applyFont="1" applyFill="1" applyBorder="1" applyAlignment="1">
      <alignment horizontal="center" vertical="center" wrapText="1"/>
    </xf>
    <xf numFmtId="0" fontId="29" fillId="10" borderId="10" xfId="0" applyFont="1" applyFill="1" applyBorder="1" applyAlignment="1">
      <alignment vertical="center"/>
    </xf>
    <xf numFmtId="0" fontId="28" fillId="10" borderId="10" xfId="0" applyFont="1" applyFill="1" applyBorder="1" applyAlignment="1">
      <alignment wrapText="1"/>
    </xf>
    <xf numFmtId="0" fontId="28" fillId="10" borderId="0" xfId="0" applyFont="1" applyFill="1" applyAlignment="1">
      <alignment wrapText="1"/>
    </xf>
    <xf numFmtId="0" fontId="24" fillId="10" borderId="8" xfId="0" applyFont="1" applyFill="1" applyBorder="1" applyAlignment="1">
      <alignment vertical="center"/>
    </xf>
    <xf numFmtId="0" fontId="24" fillId="10" borderId="1" xfId="0" applyFont="1" applyFill="1" applyBorder="1" applyAlignment="1">
      <alignment vertical="center"/>
    </xf>
    <xf numFmtId="0" fontId="27" fillId="10" borderId="10" xfId="0" applyFont="1" applyFill="1" applyBorder="1" applyAlignment="1">
      <alignment horizontal="center" vertical="center"/>
    </xf>
    <xf numFmtId="0" fontId="27" fillId="10" borderId="0" xfId="0" applyFont="1" applyFill="1" applyAlignment="1">
      <alignment horizontal="center" vertical="center"/>
    </xf>
    <xf numFmtId="0" fontId="27"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28" fillId="10" borderId="0" xfId="0" applyFont="1" applyFill="1" applyAlignment="1">
      <alignment vertical="center" wrapText="1"/>
    </xf>
    <xf numFmtId="0" fontId="26" fillId="10" borderId="10" xfId="0" applyFont="1" applyFill="1" applyBorder="1" applyAlignment="1">
      <alignment horizontal="center" vertical="center" wrapText="1"/>
    </xf>
    <xf numFmtId="0" fontId="26" fillId="10" borderId="0" xfId="0" applyFont="1" applyFill="1" applyAlignment="1">
      <alignment horizontal="center" vertical="center" wrapText="1"/>
    </xf>
    <xf numFmtId="0" fontId="3" fillId="10" borderId="0" xfId="0" applyFont="1" applyFill="1" applyAlignment="1">
      <alignment horizontal="right" vertical="center" wrapText="1"/>
    </xf>
    <xf numFmtId="0" fontId="3" fillId="10" borderId="11" xfId="0" applyFont="1" applyFill="1" applyBorder="1" applyAlignment="1">
      <alignment horizontal="righ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11" xfId="0" applyFont="1" applyFill="1" applyBorder="1" applyAlignment="1">
      <alignment horizontal="center" vertical="center"/>
    </xf>
    <xf numFmtId="0" fontId="5"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15" fillId="9" borderId="14" xfId="0" applyFont="1" applyFill="1" applyBorder="1" applyAlignment="1">
      <alignment horizontal="left" vertical="center" wrapText="1"/>
    </xf>
    <xf numFmtId="0" fontId="17" fillId="0" borderId="14" xfId="0" applyFont="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4" xfId="0" applyFont="1" applyFill="1" applyBorder="1" applyAlignment="1">
      <alignment horizontal="center" vertical="center"/>
    </xf>
    <xf numFmtId="0" fontId="0" fillId="0" borderId="14" xfId="0" applyBorder="1" applyAlignment="1">
      <alignment horizontal="center" vertical="center"/>
    </xf>
    <xf numFmtId="0" fontId="4"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5" fillId="0" borderId="14" xfId="0" applyFont="1" applyBorder="1" applyAlignment="1">
      <alignment horizontal="left" vertical="center" wrapText="1"/>
    </xf>
    <xf numFmtId="0" fontId="37" fillId="9" borderId="14" xfId="0" applyFont="1" applyFill="1" applyBorder="1" applyAlignment="1">
      <alignment horizontal="left" vertical="center" wrapText="1"/>
    </xf>
    <xf numFmtId="0" fontId="12" fillId="4" borderId="14" xfId="0" applyFont="1" applyFill="1" applyBorder="1" applyAlignment="1">
      <alignment horizontal="left" vertical="center" wrapText="1"/>
    </xf>
    <xf numFmtId="0" fontId="14" fillId="4" borderId="14" xfId="0" applyFont="1" applyFill="1" applyBorder="1" applyAlignment="1">
      <alignment vertical="center"/>
    </xf>
    <xf numFmtId="0" fontId="5" fillId="0" borderId="14" xfId="0" applyFont="1" applyBorder="1" applyAlignment="1">
      <alignment horizontal="left" vertical="center" wrapText="1" indent="1"/>
    </xf>
    <xf numFmtId="0" fontId="4" fillId="3" borderId="14" xfId="3" applyFont="1" applyFill="1" applyBorder="1" applyAlignment="1">
      <alignment horizontal="center" vertical="center" wrapText="1"/>
    </xf>
    <xf numFmtId="0" fontId="18" fillId="3" borderId="14" xfId="3" applyFont="1" applyFill="1"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21" fillId="0" borderId="14" xfId="0" applyFont="1" applyBorder="1" applyAlignment="1">
      <alignment horizontal="left" vertical="center" wrapText="1"/>
    </xf>
    <xf numFmtId="0" fontId="5" fillId="9" borderId="14" xfId="0" applyFont="1" applyFill="1" applyBorder="1" applyAlignment="1">
      <alignment horizontal="left" vertical="center" wrapText="1" indent="1"/>
    </xf>
    <xf numFmtId="0" fontId="12" fillId="4" borderId="14" xfId="0" applyFont="1" applyFill="1" applyBorder="1" applyAlignment="1">
      <alignment vertical="center" wrapText="1"/>
    </xf>
    <xf numFmtId="0" fontId="12" fillId="9" borderId="14" xfId="0" applyFont="1" applyFill="1" applyBorder="1" applyAlignment="1">
      <alignment horizontal="left" vertical="center" wrapText="1"/>
    </xf>
    <xf numFmtId="0" fontId="12" fillId="0" borderId="14" xfId="0" applyFont="1" applyBorder="1" applyAlignment="1">
      <alignment horizontal="left" vertical="center" wrapText="1" indent="1"/>
    </xf>
    <xf numFmtId="0" fontId="4" fillId="9" borderId="14" xfId="0" applyFont="1" applyFill="1" applyBorder="1" applyAlignment="1">
      <alignment horizontal="left" vertical="center" wrapText="1" indent="1"/>
    </xf>
    <xf numFmtId="0" fontId="5" fillId="9" borderId="14"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14"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4" borderId="14" xfId="0" applyFont="1" applyFill="1" applyBorder="1" applyAlignment="1">
      <alignment vertical="center" wrapText="1"/>
    </xf>
    <xf numFmtId="0" fontId="4" fillId="0" borderId="14" xfId="0" applyFont="1" applyBorder="1" applyAlignment="1">
      <alignment horizontal="left" vertical="center" wrapText="1"/>
    </xf>
    <xf numFmtId="0" fontId="5" fillId="10" borderId="14" xfId="0" applyFont="1" applyFill="1" applyBorder="1" applyAlignment="1">
      <alignment horizontal="left" vertical="center" wrapText="1" indent="1"/>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21" fillId="0" borderId="14" xfId="0" applyFont="1" applyBorder="1" applyAlignment="1">
      <alignment horizontal="left" vertical="center" wrapText="1" indent="2"/>
    </xf>
    <xf numFmtId="0" fontId="0" fillId="0" borderId="2" xfId="0" applyBorder="1" applyAlignment="1">
      <alignment horizontal="right"/>
    </xf>
    <xf numFmtId="0" fontId="18" fillId="3" borderId="14" xfId="3" applyFont="1" applyFill="1" applyBorder="1" applyAlignment="1">
      <alignment horizontal="center" vertical="center" wrapText="1"/>
    </xf>
    <xf numFmtId="0" fontId="12" fillId="7" borderId="14" xfId="0" applyFont="1" applyFill="1" applyBorder="1" applyAlignment="1">
      <alignment horizontal="left" vertical="center" shrinkToFit="1"/>
    </xf>
    <xf numFmtId="0" fontId="12" fillId="0" borderId="14" xfId="0" applyFont="1" applyBorder="1" applyAlignment="1">
      <alignment horizontal="left" vertical="center" wrapText="1"/>
    </xf>
    <xf numFmtId="0" fontId="5" fillId="7" borderId="14" xfId="0" applyFont="1" applyFill="1" applyBorder="1" applyAlignment="1">
      <alignment horizontal="left" vertical="center" shrinkToFit="1"/>
    </xf>
    <xf numFmtId="0" fontId="2" fillId="0" borderId="2" xfId="0" applyFont="1" applyBorder="1" applyAlignment="1">
      <alignment horizontal="right"/>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4" xfId="0" applyFont="1" applyBorder="1" applyAlignment="1">
      <alignment horizontal="left" vertical="center" wrapText="1"/>
    </xf>
    <xf numFmtId="0" fontId="18" fillId="9" borderId="14" xfId="0" applyFont="1" applyFill="1" applyBorder="1" applyAlignment="1">
      <alignment horizontal="left" vertical="center" wrapText="1"/>
    </xf>
    <xf numFmtId="0" fontId="9" fillId="3" borderId="14"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0" borderId="14" xfId="0" applyFont="1" applyBorder="1"/>
    <xf numFmtId="3" fontId="9" fillId="3" borderId="14" xfId="0" applyNumberFormat="1" applyFont="1" applyFill="1" applyBorder="1" applyAlignment="1">
      <alignment horizontal="center" vertical="center" wrapText="1"/>
    </xf>
    <xf numFmtId="3" fontId="3" fillId="0" borderId="14" xfId="0" applyNumberFormat="1" applyFont="1" applyBorder="1"/>
    <xf numFmtId="49" fontId="9" fillId="3" borderId="14" xfId="0" applyNumberFormat="1" applyFont="1" applyFill="1" applyBorder="1" applyAlignment="1">
      <alignment horizontal="center" vertical="center" wrapText="1"/>
    </xf>
    <xf numFmtId="0" fontId="20" fillId="6" borderId="14" xfId="0" applyFont="1" applyFill="1" applyBorder="1" applyAlignment="1">
      <alignment horizontal="left" vertical="center"/>
    </xf>
    <xf numFmtId="0" fontId="22" fillId="6" borderId="14" xfId="0" applyFont="1" applyFill="1" applyBorder="1" applyAlignment="1">
      <alignment vertical="center"/>
    </xf>
    <xf numFmtId="0" fontId="3" fillId="0" borderId="14" xfId="0" applyFont="1" applyBorder="1" applyAlignment="1">
      <alignment vertical="center"/>
    </xf>
    <xf numFmtId="0" fontId="18" fillId="0" borderId="14" xfId="0" applyFont="1" applyBorder="1" applyAlignment="1">
      <alignment horizontal="left" vertical="center" wrapText="1"/>
    </xf>
    <xf numFmtId="0" fontId="20" fillId="9" borderId="14" xfId="0" applyFont="1" applyFill="1" applyBorder="1" applyAlignment="1">
      <alignment horizontal="left" vertical="center" wrapText="1"/>
    </xf>
    <xf numFmtId="3" fontId="40" fillId="0" borderId="1" xfId="0" applyNumberFormat="1" applyFont="1" applyBorder="1" applyAlignment="1">
      <alignment horizontal="right" vertical="center"/>
    </xf>
    <xf numFmtId="3" fontId="40" fillId="0" borderId="2" xfId="0" applyNumberFormat="1" applyFont="1" applyBorder="1" applyAlignment="1">
      <alignment horizontal="right" vertical="center"/>
    </xf>
    <xf numFmtId="0" fontId="41" fillId="0" borderId="0" xfId="0" applyFont="1" applyAlignment="1">
      <alignment horizontal="left"/>
    </xf>
    <xf numFmtId="0" fontId="2" fillId="0" borderId="0" xfId="0" applyFont="1" applyAlignment="1">
      <alignment horizontal="left" vertical="top" wrapText="1"/>
    </xf>
    <xf numFmtId="0" fontId="2" fillId="0" borderId="0" xfId="0" applyFont="1" applyAlignment="1">
      <alignment horizontal="left" vertical="top"/>
    </xf>
    <xf numFmtId="0" fontId="2" fillId="0" borderId="0" xfId="0" applyFont="1" applyAlignment="1">
      <alignment horizontal="left" wrapText="1"/>
    </xf>
    <xf numFmtId="0" fontId="40" fillId="0" borderId="0" xfId="0" applyFont="1" applyAlignment="1">
      <alignment horizontal="left" vertical="center"/>
    </xf>
    <xf numFmtId="0" fontId="40" fillId="0" borderId="2" xfId="0" applyFont="1" applyBorder="1" applyAlignment="1">
      <alignment horizontal="left" vertical="center"/>
    </xf>
    <xf numFmtId="3" fontId="40" fillId="0" borderId="0" xfId="0" applyNumberFormat="1" applyFont="1" applyAlignment="1">
      <alignment horizontal="right" vertical="center"/>
    </xf>
    <xf numFmtId="0" fontId="40" fillId="0" borderId="1" xfId="0" applyFont="1" applyBorder="1" applyAlignment="1">
      <alignment horizontal="left" vertical="center"/>
    </xf>
    <xf numFmtId="3" fontId="40" fillId="0" borderId="1" xfId="13" applyNumberFormat="1" applyFont="1" applyBorder="1" applyAlignment="1">
      <alignment horizontal="right" vertical="center"/>
    </xf>
    <xf numFmtId="3" fontId="40" fillId="0" borderId="0" xfId="13" applyNumberFormat="1" applyFont="1" applyAlignment="1">
      <alignment horizontal="right" vertical="center"/>
    </xf>
    <xf numFmtId="3" fontId="40" fillId="0" borderId="2" xfId="13" applyNumberFormat="1" applyFont="1" applyBorder="1" applyAlignment="1">
      <alignment horizontal="right" vertical="center"/>
    </xf>
    <xf numFmtId="0" fontId="40" fillId="0" borderId="1" xfId="13" applyFont="1" applyBorder="1" applyAlignment="1">
      <alignment horizontal="left" vertical="center"/>
    </xf>
    <xf numFmtId="0" fontId="40" fillId="0" borderId="0" xfId="13" applyFont="1" applyAlignment="1">
      <alignment horizontal="left" vertical="center"/>
    </xf>
    <xf numFmtId="0" fontId="40" fillId="0" borderId="2" xfId="13" applyFont="1" applyBorder="1" applyAlignment="1">
      <alignment horizontal="left" vertical="center"/>
    </xf>
  </cellXfs>
  <cellStyles count="16">
    <cellStyle name="Brand Default" xfId="4" xr:uid="{D4F644F8-6287-4568-BE4B-D21B029D3C7B}"/>
    <cellStyle name="Hyperlink 2" xfId="2" xr:uid="{00000000-0005-0000-0000-000000000000}"/>
    <cellStyle name="Normal 2" xfId="3" xr:uid="{00000000-0005-0000-0000-000002000000}"/>
    <cellStyle name="Normal 2 2" xfId="8" xr:uid="{DF13311E-66F2-4DA8-BCE9-07A6C61378F7}"/>
    <cellStyle name="Normal 2 3" xfId="6" xr:uid="{A509049E-2373-41B5-8FD7-118BB8A3752F}"/>
    <cellStyle name="Normal 3" xfId="7" xr:uid="{13DD1A76-1C6E-4817-8CAD-684B6A7811BC}"/>
    <cellStyle name="Normal 3 2" xfId="12" xr:uid="{47289854-5773-4D90-AAC9-B1AC42EC96D2}"/>
    <cellStyle name="Normal 3 3" xfId="14" xr:uid="{2F6C3E42-0817-4B0D-A6CF-DE9D3E50035D}"/>
    <cellStyle name="Normal 3 4" xfId="10" xr:uid="{D0FC8BCE-63AF-4488-93AE-0F1F308E448C}"/>
    <cellStyle name="Normal 4" xfId="9" xr:uid="{1BFDBB89-0A52-4E68-BE9B-377340E7D6BE}"/>
    <cellStyle name="Normal 4 2" xfId="13" xr:uid="{135E6718-BB53-4CDC-87AD-CB1E01C9717A}"/>
    <cellStyle name="Normal 4 3" xfId="15" xr:uid="{2A879B70-C0DD-42CE-905F-BA8D81ADCFF6}"/>
    <cellStyle name="Normal 4 4" xfId="11" xr:uid="{EEDF2D6E-8A41-4653-85DD-08FDFEB229C7}"/>
    <cellStyle name="Normal 5" xfId="5" xr:uid="{F47EBB68-F2A1-4711-B961-B0F4684AAB5D}"/>
    <cellStyle name="Normalno" xfId="0" builtinId="0"/>
    <cellStyle name="Style 1" xfId="1" xr:uid="{00000000-0005-0000-0000-000003000000}"/>
  </cellStyles>
  <dxfs count="18">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Godisnje%20izvjesce/2025/ADRIS%20GRUPA/Adris-FI_podloga_2025.xlsm" TargetMode="External"/><Relationship Id="rId2" Type="http://schemas.openxmlformats.org/officeDocument/2006/relationships/externalLinkPath" Target="file:///\\fuma\RiF\Izvjestaji\Godisnje%20izvjesce\2025\ADRIS%20GRUPA\Adris-FI_podloga_2025.xlsm" TargetMode="External"/><Relationship Id="rId1" Type="http://schemas.openxmlformats.org/officeDocument/2006/relationships/externalLinkPath" Target="/Izvjestaji/Godisnje%20izvjesce/2025/ADRIS%20GRUPA/Adris-FI_podloga_20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dex"/>
      <sheetName val="INSTRUKCIJE"/>
      <sheetName val="Dropdown izbornik"/>
      <sheetName val="BB 31122025"/>
      <sheetName val="Nemapirana BB"/>
      <sheetName val="Mapirana BB"/>
      <sheetName val="Kontrole"/>
      <sheetName val="RDG"/>
      <sheetName val="BILANCA"/>
      <sheetName val="Poslovni prihodi"/>
      <sheetName val="Ostali prihodi"/>
      <sheetName val="Troškovi materijala i usluga"/>
      <sheetName val="Troškovi zaposlenih"/>
      <sheetName val="Ostali poslovni rashodi"/>
      <sheetName val="Ostali dobici"/>
      <sheetName val="Ostali gubici"/>
      <sheetName val="Financijski prihodi - neto"/>
      <sheetName val="Porez na dobit"/>
      <sheetName val="Nekretnine,postrojenja i oprema"/>
      <sheetName val="Ulaganja u nekretnine"/>
      <sheetName val="Nematerijalna imovina"/>
      <sheetName val="Ulaganja"/>
      <sheetName val="Financijska imovina"/>
      <sheetName val="FI po kategoriji"/>
      <sheetName val="Potraživanja od kupaca"/>
      <sheetName val="Potraživanja ostalo"/>
      <sheetName val="Potraživanja kretanja"/>
      <sheetName val="Starosna struktura potraživanja"/>
      <sheetName val="Dani zajmovi"/>
      <sheetName val="SAP KUPCI_Star.struk.2025"/>
      <sheetName val="SAP KUPCI_Star.struk.2024"/>
      <sheetName val="Depoziti i novčana sredstva"/>
      <sheetName val="Depoziti_ZABA"/>
      <sheetName val="Odgođeni porezi"/>
      <sheetName val="1910000"/>
      <sheetName val="Financijska imovina RDG"/>
      <sheetName val="Krediti"/>
      <sheetName val="MSFI16"/>
      <sheetName val="MSFI16_podloga"/>
      <sheetName val="Obveze"/>
      <sheetName val="Rezerviranja"/>
      <sheetName val="Financijski rizik 2"/>
      <sheetName val="Mapiranje GFI"/>
      <sheetName val="GFI RDG"/>
      <sheetName val="GFI BS"/>
      <sheetName val="Usklada MSFI i GFI"/>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zoomScaleNormal="100" zoomScaleSheetLayoutView="100" workbookViewId="0">
      <pane xSplit="3" ySplit="2" topLeftCell="D3" activePane="bottomRight" state="frozen"/>
      <selection activeCell="G21" sqref="G21:H21"/>
      <selection pane="topRight" activeCell="G21" sqref="G21:H21"/>
      <selection pane="bottomLeft" activeCell="G21" sqref="G21:H21"/>
      <selection pane="bottomRight" activeCell="D3" sqref="D3"/>
    </sheetView>
  </sheetViews>
  <sheetFormatPr defaultRowHeight="12.75" x14ac:dyDescent="0.2"/>
  <cols>
    <col min="9" max="9" width="13.42578125" customWidth="1"/>
  </cols>
  <sheetData>
    <row r="1" spans="1:10" ht="15.75" x14ac:dyDescent="0.2">
      <c r="A1" s="201"/>
      <c r="B1" s="202"/>
      <c r="C1" s="202"/>
      <c r="D1" s="8"/>
      <c r="E1" s="8"/>
      <c r="F1" s="8"/>
      <c r="G1" s="8"/>
      <c r="H1" s="8"/>
      <c r="I1" s="8"/>
      <c r="J1" s="9"/>
    </row>
    <row r="2" spans="1:10" ht="14.45" customHeight="1" x14ac:dyDescent="0.2">
      <c r="A2" s="203" t="s">
        <v>314</v>
      </c>
      <c r="B2" s="204"/>
      <c r="C2" s="204"/>
      <c r="D2" s="204"/>
      <c r="E2" s="204"/>
      <c r="F2" s="204"/>
      <c r="G2" s="204"/>
      <c r="H2" s="204"/>
      <c r="I2" s="204"/>
      <c r="J2" s="205"/>
    </row>
    <row r="3" spans="1:10" ht="15" x14ac:dyDescent="0.2">
      <c r="A3" s="32"/>
      <c r="B3" s="33"/>
      <c r="C3" s="33"/>
      <c r="D3" s="33"/>
      <c r="E3" s="33"/>
      <c r="F3" s="33"/>
      <c r="G3" s="33"/>
      <c r="H3" s="33"/>
      <c r="I3" s="33"/>
      <c r="J3" s="34"/>
    </row>
    <row r="4" spans="1:10" ht="33.6" customHeight="1" x14ac:dyDescent="0.2">
      <c r="A4" s="206" t="s">
        <v>299</v>
      </c>
      <c r="B4" s="207"/>
      <c r="C4" s="207"/>
      <c r="D4" s="207"/>
      <c r="E4" s="208">
        <v>45658</v>
      </c>
      <c r="F4" s="209"/>
      <c r="G4" s="40" t="s">
        <v>0</v>
      </c>
      <c r="H4" s="208">
        <v>46022</v>
      </c>
      <c r="I4" s="209"/>
      <c r="J4" s="10"/>
    </row>
    <row r="5" spans="1:10" s="44" customFormat="1" ht="10.15" customHeight="1" x14ac:dyDescent="0.25">
      <c r="A5" s="210"/>
      <c r="B5" s="211"/>
      <c r="C5" s="211"/>
      <c r="D5" s="211"/>
      <c r="E5" s="211"/>
      <c r="F5" s="211"/>
      <c r="G5" s="211"/>
      <c r="H5" s="211"/>
      <c r="I5" s="211"/>
      <c r="J5" s="212"/>
    </row>
    <row r="6" spans="1:10" ht="20.45" customHeight="1" x14ac:dyDescent="0.2">
      <c r="A6" s="35"/>
      <c r="B6" s="45" t="s">
        <v>321</v>
      </c>
      <c r="C6" s="36"/>
      <c r="D6" s="36"/>
      <c r="E6" s="56">
        <v>2025</v>
      </c>
      <c r="F6" s="46"/>
      <c r="G6" s="40"/>
      <c r="H6" s="46"/>
      <c r="I6" s="46"/>
      <c r="J6" s="19"/>
    </row>
    <row r="7" spans="1:10" s="48" customFormat="1" ht="10.9" customHeight="1" x14ac:dyDescent="0.2">
      <c r="A7" s="35"/>
      <c r="B7" s="36"/>
      <c r="C7" s="36"/>
      <c r="D7" s="36"/>
      <c r="E7" s="47"/>
      <c r="F7" s="47"/>
      <c r="G7" s="40"/>
      <c r="H7" s="47"/>
      <c r="I7" s="47"/>
      <c r="J7" s="19"/>
    </row>
    <row r="8" spans="1:10" ht="37.9" customHeight="1" x14ac:dyDescent="0.2">
      <c r="A8" s="214" t="s">
        <v>322</v>
      </c>
      <c r="B8" s="215"/>
      <c r="C8" s="215"/>
      <c r="D8" s="215"/>
      <c r="E8" s="215"/>
      <c r="F8" s="215"/>
      <c r="G8" s="215"/>
      <c r="H8" s="215"/>
      <c r="I8" s="215"/>
      <c r="J8" s="11"/>
    </row>
    <row r="9" spans="1:10" ht="14.25" x14ac:dyDescent="0.2">
      <c r="A9" s="12"/>
      <c r="B9" s="29"/>
      <c r="C9" s="29"/>
      <c r="D9" s="29"/>
      <c r="E9" s="213"/>
      <c r="F9" s="213"/>
      <c r="G9" s="162"/>
      <c r="H9" s="162"/>
      <c r="I9" s="38"/>
      <c r="J9" s="39"/>
    </row>
    <row r="10" spans="1:10" ht="25.9" customHeight="1" x14ac:dyDescent="0.2">
      <c r="A10" s="181" t="s">
        <v>300</v>
      </c>
      <c r="B10" s="182"/>
      <c r="C10" s="193" t="s">
        <v>447</v>
      </c>
      <c r="D10" s="194"/>
      <c r="E10" s="30"/>
      <c r="F10" s="216" t="s">
        <v>323</v>
      </c>
      <c r="G10" s="217"/>
      <c r="H10" s="176"/>
      <c r="I10" s="177"/>
      <c r="J10" s="13"/>
    </row>
    <row r="11" spans="1:10" ht="15.6" customHeight="1" x14ac:dyDescent="0.2">
      <c r="A11" s="12"/>
      <c r="B11" s="29"/>
      <c r="C11" s="29"/>
      <c r="D11" s="29"/>
      <c r="E11" s="200"/>
      <c r="F11" s="200"/>
      <c r="G11" s="200"/>
      <c r="H11" s="200"/>
      <c r="I11" s="31"/>
      <c r="J11" s="13"/>
    </row>
    <row r="12" spans="1:10" ht="21" customHeight="1" x14ac:dyDescent="0.2">
      <c r="A12" s="164" t="s">
        <v>315</v>
      </c>
      <c r="B12" s="182"/>
      <c r="C12" s="193" t="s">
        <v>448</v>
      </c>
      <c r="D12" s="194"/>
      <c r="E12" s="199"/>
      <c r="F12" s="200"/>
      <c r="G12" s="200"/>
      <c r="H12" s="200"/>
      <c r="I12" s="31"/>
      <c r="J12" s="13"/>
    </row>
    <row r="13" spans="1:10" ht="10.9" customHeight="1" x14ac:dyDescent="0.2">
      <c r="A13" s="30"/>
      <c r="B13" s="31"/>
      <c r="C13" s="29"/>
      <c r="D13" s="29"/>
      <c r="E13" s="162"/>
      <c r="F13" s="162"/>
      <c r="G13" s="162"/>
      <c r="H13" s="162"/>
      <c r="I13" s="29"/>
      <c r="J13" s="14"/>
    </row>
    <row r="14" spans="1:10" ht="22.9" customHeight="1" x14ac:dyDescent="0.2">
      <c r="A14" s="164" t="s">
        <v>301</v>
      </c>
      <c r="B14" s="192"/>
      <c r="C14" s="193" t="s">
        <v>449</v>
      </c>
      <c r="D14" s="194"/>
      <c r="E14" s="198"/>
      <c r="F14" s="183"/>
      <c r="G14" s="43" t="s">
        <v>324</v>
      </c>
      <c r="H14" s="176" t="s">
        <v>450</v>
      </c>
      <c r="I14" s="177"/>
      <c r="J14" s="41"/>
    </row>
    <row r="15" spans="1:10" ht="14.45" customHeight="1" x14ac:dyDescent="0.2">
      <c r="A15" s="30"/>
      <c r="B15" s="31"/>
      <c r="C15" s="29"/>
      <c r="D15" s="29"/>
      <c r="E15" s="162"/>
      <c r="F15" s="162"/>
      <c r="G15" s="162"/>
      <c r="H15" s="162"/>
      <c r="I15" s="29"/>
      <c r="J15" s="14"/>
    </row>
    <row r="16" spans="1:10" ht="13.15" customHeight="1" x14ac:dyDescent="0.2">
      <c r="A16" s="164" t="s">
        <v>325</v>
      </c>
      <c r="B16" s="192"/>
      <c r="C16" s="193" t="s">
        <v>451</v>
      </c>
      <c r="D16" s="194"/>
      <c r="E16" s="37"/>
      <c r="F16" s="37"/>
      <c r="G16" s="37"/>
      <c r="H16" s="37"/>
      <c r="I16" s="37"/>
      <c r="J16" s="41"/>
    </row>
    <row r="17" spans="1:10" ht="14.45" customHeight="1" x14ac:dyDescent="0.2">
      <c r="A17" s="195"/>
      <c r="B17" s="196"/>
      <c r="C17" s="196"/>
      <c r="D17" s="196"/>
      <c r="E17" s="196"/>
      <c r="F17" s="196"/>
      <c r="G17" s="196"/>
      <c r="H17" s="196"/>
      <c r="I17" s="196"/>
      <c r="J17" s="197"/>
    </row>
    <row r="18" spans="1:10" x14ac:dyDescent="0.2">
      <c r="A18" s="181" t="s">
        <v>302</v>
      </c>
      <c r="B18" s="182"/>
      <c r="C18" s="166" t="s">
        <v>452</v>
      </c>
      <c r="D18" s="167"/>
      <c r="E18" s="167"/>
      <c r="F18" s="167"/>
      <c r="G18" s="167"/>
      <c r="H18" s="167"/>
      <c r="I18" s="167"/>
      <c r="J18" s="168"/>
    </row>
    <row r="19" spans="1:10" ht="14.25" x14ac:dyDescent="0.2">
      <c r="A19" s="12"/>
      <c r="B19" s="29"/>
      <c r="C19" s="42"/>
      <c r="D19" s="29"/>
      <c r="E19" s="162"/>
      <c r="F19" s="162"/>
      <c r="G19" s="162"/>
      <c r="H19" s="162"/>
      <c r="I19" s="29"/>
      <c r="J19" s="14"/>
    </row>
    <row r="20" spans="1:10" ht="14.25" x14ac:dyDescent="0.2">
      <c r="A20" s="181" t="s">
        <v>303</v>
      </c>
      <c r="B20" s="182"/>
      <c r="C20" s="176">
        <v>52210</v>
      </c>
      <c r="D20" s="177"/>
      <c r="E20" s="162"/>
      <c r="F20" s="162"/>
      <c r="G20" s="166" t="s">
        <v>453</v>
      </c>
      <c r="H20" s="167"/>
      <c r="I20" s="167"/>
      <c r="J20" s="168"/>
    </row>
    <row r="21" spans="1:10" ht="14.25" x14ac:dyDescent="0.2">
      <c r="A21" s="12"/>
      <c r="B21" s="29"/>
      <c r="C21" s="29"/>
      <c r="D21" s="29"/>
      <c r="E21" s="162"/>
      <c r="F21" s="162"/>
      <c r="G21" s="162"/>
      <c r="H21" s="162"/>
      <c r="I21" s="29"/>
      <c r="J21" s="14"/>
    </row>
    <row r="22" spans="1:10" x14ac:dyDescent="0.2">
      <c r="A22" s="181" t="s">
        <v>304</v>
      </c>
      <c r="B22" s="182"/>
      <c r="C22" s="166" t="s">
        <v>454</v>
      </c>
      <c r="D22" s="167"/>
      <c r="E22" s="167"/>
      <c r="F22" s="167"/>
      <c r="G22" s="167"/>
      <c r="H22" s="167"/>
      <c r="I22" s="167"/>
      <c r="J22" s="168"/>
    </row>
    <row r="23" spans="1:10" ht="14.25" x14ac:dyDescent="0.2">
      <c r="A23" s="12"/>
      <c r="B23" s="29"/>
      <c r="C23" s="29"/>
      <c r="D23" s="29"/>
      <c r="E23" s="162"/>
      <c r="F23" s="162"/>
      <c r="G23" s="162"/>
      <c r="H23" s="162"/>
      <c r="I23" s="29"/>
      <c r="J23" s="14"/>
    </row>
    <row r="24" spans="1:10" ht="14.25" x14ac:dyDescent="0.2">
      <c r="A24" s="181" t="s">
        <v>305</v>
      </c>
      <c r="B24" s="182"/>
      <c r="C24" s="187" t="s">
        <v>455</v>
      </c>
      <c r="D24" s="188"/>
      <c r="E24" s="188"/>
      <c r="F24" s="188"/>
      <c r="G24" s="188"/>
      <c r="H24" s="188"/>
      <c r="I24" s="188"/>
      <c r="J24" s="189"/>
    </row>
    <row r="25" spans="1:10" ht="14.25" x14ac:dyDescent="0.2">
      <c r="A25" s="12"/>
      <c r="B25" s="29"/>
      <c r="C25" s="42"/>
      <c r="D25" s="29"/>
      <c r="E25" s="162"/>
      <c r="F25" s="162"/>
      <c r="G25" s="162"/>
      <c r="H25" s="162"/>
      <c r="I25" s="29"/>
      <c r="J25" s="14"/>
    </row>
    <row r="26" spans="1:10" ht="14.25" x14ac:dyDescent="0.2">
      <c r="A26" s="181" t="s">
        <v>306</v>
      </c>
      <c r="B26" s="182"/>
      <c r="C26" s="187" t="s">
        <v>456</v>
      </c>
      <c r="D26" s="188"/>
      <c r="E26" s="188"/>
      <c r="F26" s="188"/>
      <c r="G26" s="188"/>
      <c r="H26" s="188"/>
      <c r="I26" s="188"/>
      <c r="J26" s="189"/>
    </row>
    <row r="27" spans="1:10" ht="13.9" customHeight="1" x14ac:dyDescent="0.2">
      <c r="A27" s="12"/>
      <c r="B27" s="29"/>
      <c r="C27" s="42"/>
      <c r="D27" s="29"/>
      <c r="E27" s="162"/>
      <c r="F27" s="162"/>
      <c r="G27" s="162"/>
      <c r="H27" s="162"/>
      <c r="I27" s="29"/>
      <c r="J27" s="14"/>
    </row>
    <row r="28" spans="1:10" ht="22.9" customHeight="1" x14ac:dyDescent="0.2">
      <c r="A28" s="164" t="s">
        <v>316</v>
      </c>
      <c r="B28" s="182"/>
      <c r="C28" s="25">
        <v>26</v>
      </c>
      <c r="D28" s="15"/>
      <c r="E28" s="186"/>
      <c r="F28" s="186"/>
      <c r="G28" s="186"/>
      <c r="H28" s="186"/>
      <c r="I28" s="190"/>
      <c r="J28" s="191"/>
    </row>
    <row r="29" spans="1:10" ht="14.25" x14ac:dyDescent="0.2">
      <c r="A29" s="12"/>
      <c r="B29" s="29"/>
      <c r="C29" s="29"/>
      <c r="D29" s="29"/>
      <c r="E29" s="162"/>
      <c r="F29" s="162"/>
      <c r="G29" s="162"/>
      <c r="H29" s="162"/>
      <c r="I29" s="29"/>
      <c r="J29" s="14"/>
    </row>
    <row r="30" spans="1:10" ht="15" x14ac:dyDescent="0.2">
      <c r="A30" s="181" t="s">
        <v>307</v>
      </c>
      <c r="B30" s="182"/>
      <c r="C30" s="55" t="s">
        <v>327</v>
      </c>
      <c r="D30" s="178" t="s">
        <v>326</v>
      </c>
      <c r="E30" s="179"/>
      <c r="F30" s="179"/>
      <c r="G30" s="179"/>
      <c r="H30" s="49" t="s">
        <v>327</v>
      </c>
      <c r="I30" s="50" t="s">
        <v>328</v>
      </c>
      <c r="J30" s="51"/>
    </row>
    <row r="31" spans="1:10" x14ac:dyDescent="0.2">
      <c r="A31" s="181"/>
      <c r="B31" s="182"/>
      <c r="C31" s="16"/>
      <c r="D31" s="40"/>
      <c r="E31" s="183"/>
      <c r="F31" s="183"/>
      <c r="G31" s="183"/>
      <c r="H31" s="183"/>
      <c r="I31" s="184"/>
      <c r="J31" s="185"/>
    </row>
    <row r="32" spans="1:10" x14ac:dyDescent="0.2">
      <c r="A32" s="181" t="s">
        <v>317</v>
      </c>
      <c r="B32" s="182"/>
      <c r="C32" s="25" t="s">
        <v>331</v>
      </c>
      <c r="D32" s="178" t="s">
        <v>329</v>
      </c>
      <c r="E32" s="179"/>
      <c r="F32" s="179"/>
      <c r="G32" s="179"/>
      <c r="H32" s="52" t="s">
        <v>330</v>
      </c>
      <c r="I32" s="53" t="s">
        <v>331</v>
      </c>
      <c r="J32" s="54"/>
    </row>
    <row r="33" spans="1:10" ht="14.25" x14ac:dyDescent="0.2">
      <c r="A33" s="12"/>
      <c r="B33" s="29"/>
      <c r="C33" s="29"/>
      <c r="D33" s="29"/>
      <c r="E33" s="162"/>
      <c r="F33" s="162"/>
      <c r="G33" s="162"/>
      <c r="H33" s="162"/>
      <c r="I33" s="29"/>
      <c r="J33" s="14"/>
    </row>
    <row r="34" spans="1:10" x14ac:dyDescent="0.2">
      <c r="A34" s="178" t="s">
        <v>318</v>
      </c>
      <c r="B34" s="179"/>
      <c r="C34" s="179"/>
      <c r="D34" s="179"/>
      <c r="E34" s="179" t="s">
        <v>308</v>
      </c>
      <c r="F34" s="179"/>
      <c r="G34" s="179"/>
      <c r="H34" s="179"/>
      <c r="I34" s="179"/>
      <c r="J34" s="17" t="s">
        <v>309</v>
      </c>
    </row>
    <row r="35" spans="1:10" s="93" customFormat="1" ht="14.25" x14ac:dyDescent="0.2">
      <c r="A35" s="91"/>
      <c r="B35" s="90"/>
      <c r="C35" s="90"/>
      <c r="D35" s="90"/>
      <c r="E35" s="174"/>
      <c r="F35" s="174"/>
      <c r="G35" s="174"/>
      <c r="H35" s="174"/>
      <c r="I35" s="90"/>
      <c r="J35" s="92"/>
    </row>
    <row r="36" spans="1:10" s="93" customFormat="1" x14ac:dyDescent="0.2">
      <c r="A36" s="169"/>
      <c r="B36" s="170"/>
      <c r="C36" s="170"/>
      <c r="D36" s="170"/>
      <c r="E36" s="169"/>
      <c r="F36" s="170"/>
      <c r="G36" s="170"/>
      <c r="H36" s="170"/>
      <c r="I36" s="171"/>
      <c r="J36" s="89"/>
    </row>
    <row r="37" spans="1:10" s="93" customFormat="1" ht="14.25" x14ac:dyDescent="0.2">
      <c r="A37" s="91"/>
      <c r="B37" s="90"/>
      <c r="C37" s="94"/>
      <c r="D37" s="180"/>
      <c r="E37" s="180"/>
      <c r="F37" s="180"/>
      <c r="G37" s="180"/>
      <c r="H37" s="180"/>
      <c r="I37" s="180"/>
      <c r="J37" s="95"/>
    </row>
    <row r="38" spans="1:10" s="93" customFormat="1" x14ac:dyDescent="0.2">
      <c r="A38" s="169"/>
      <c r="B38" s="170"/>
      <c r="C38" s="170"/>
      <c r="D38" s="171"/>
      <c r="E38" s="169"/>
      <c r="F38" s="170"/>
      <c r="G38" s="170"/>
      <c r="H38" s="170"/>
      <c r="I38" s="171"/>
      <c r="J38" s="25"/>
    </row>
    <row r="39" spans="1:10" s="93" customFormat="1" ht="14.25" x14ac:dyDescent="0.2">
      <c r="A39" s="91"/>
      <c r="B39" s="90"/>
      <c r="C39" s="94"/>
      <c r="D39" s="96"/>
      <c r="E39" s="180"/>
      <c r="F39" s="180"/>
      <c r="G39" s="180"/>
      <c r="H39" s="180"/>
      <c r="I39" s="97"/>
      <c r="J39" s="95"/>
    </row>
    <row r="40" spans="1:10" s="93" customFormat="1" x14ac:dyDescent="0.2">
      <c r="A40" s="169"/>
      <c r="B40" s="170"/>
      <c r="C40" s="170"/>
      <c r="D40" s="171"/>
      <c r="E40" s="169"/>
      <c r="F40" s="170"/>
      <c r="G40" s="170"/>
      <c r="H40" s="170"/>
      <c r="I40" s="171"/>
      <c r="J40" s="25"/>
    </row>
    <row r="41" spans="1:10" s="93" customFormat="1" ht="14.25" x14ac:dyDescent="0.2">
      <c r="A41" s="91"/>
      <c r="B41" s="90"/>
      <c r="C41" s="94"/>
      <c r="D41" s="96"/>
      <c r="E41" s="96"/>
      <c r="F41" s="96"/>
      <c r="G41" s="96"/>
      <c r="H41" s="96"/>
      <c r="I41" s="97"/>
      <c r="J41" s="95"/>
    </row>
    <row r="42" spans="1:10" s="93" customFormat="1" x14ac:dyDescent="0.2">
      <c r="A42" s="169"/>
      <c r="B42" s="170"/>
      <c r="C42" s="170"/>
      <c r="D42" s="171"/>
      <c r="E42" s="169"/>
      <c r="F42" s="170"/>
      <c r="G42" s="170"/>
      <c r="H42" s="170"/>
      <c r="I42" s="171"/>
      <c r="J42" s="25"/>
    </row>
    <row r="43" spans="1:10" s="93" customFormat="1" ht="14.25" x14ac:dyDescent="0.2">
      <c r="A43" s="98"/>
      <c r="B43" s="94"/>
      <c r="C43" s="175"/>
      <c r="D43" s="175"/>
      <c r="E43" s="174"/>
      <c r="F43" s="174"/>
      <c r="G43" s="175"/>
      <c r="H43" s="175"/>
      <c r="I43" s="175"/>
      <c r="J43" s="95"/>
    </row>
    <row r="44" spans="1:10" s="93" customFormat="1" x14ac:dyDescent="0.2">
      <c r="A44" s="169"/>
      <c r="B44" s="170"/>
      <c r="C44" s="170"/>
      <c r="D44" s="171"/>
      <c r="E44" s="169"/>
      <c r="F44" s="170"/>
      <c r="G44" s="170"/>
      <c r="H44" s="170"/>
      <c r="I44" s="171"/>
      <c r="J44" s="25"/>
    </row>
    <row r="45" spans="1:10" s="93" customFormat="1" ht="14.25" x14ac:dyDescent="0.2">
      <c r="A45" s="98"/>
      <c r="B45" s="94"/>
      <c r="C45" s="94"/>
      <c r="D45" s="90"/>
      <c r="E45" s="174"/>
      <c r="F45" s="174"/>
      <c r="G45" s="175"/>
      <c r="H45" s="175"/>
      <c r="I45" s="90"/>
      <c r="J45" s="95"/>
    </row>
    <row r="46" spans="1:10" s="93" customFormat="1" x14ac:dyDescent="0.2">
      <c r="A46" s="169"/>
      <c r="B46" s="170"/>
      <c r="C46" s="170"/>
      <c r="D46" s="171"/>
      <c r="E46" s="169"/>
      <c r="F46" s="170"/>
      <c r="G46" s="170"/>
      <c r="H46" s="170"/>
      <c r="I46" s="171"/>
      <c r="J46" s="25"/>
    </row>
    <row r="47" spans="1:10" s="93" customFormat="1" ht="14.25" x14ac:dyDescent="0.2">
      <c r="A47" s="98"/>
      <c r="B47" s="94"/>
      <c r="C47" s="94"/>
      <c r="D47" s="90"/>
      <c r="E47" s="174"/>
      <c r="F47" s="174"/>
      <c r="G47" s="175"/>
      <c r="H47" s="175"/>
      <c r="I47" s="90"/>
      <c r="J47" s="99" t="s">
        <v>332</v>
      </c>
    </row>
    <row r="48" spans="1:10" s="93" customFormat="1" ht="14.25" x14ac:dyDescent="0.2">
      <c r="A48" s="98"/>
      <c r="B48" s="94"/>
      <c r="C48" s="94"/>
      <c r="D48" s="90"/>
      <c r="E48" s="174"/>
      <c r="F48" s="174"/>
      <c r="G48" s="175"/>
      <c r="H48" s="175"/>
      <c r="I48" s="90"/>
      <c r="J48" s="99" t="s">
        <v>333</v>
      </c>
    </row>
    <row r="49" spans="1:10" ht="14.45" customHeight="1" x14ac:dyDescent="0.2">
      <c r="A49" s="164" t="s">
        <v>310</v>
      </c>
      <c r="B49" s="165"/>
      <c r="C49" s="176" t="s">
        <v>333</v>
      </c>
      <c r="D49" s="177"/>
      <c r="E49" s="172" t="s">
        <v>334</v>
      </c>
      <c r="F49" s="173"/>
      <c r="G49" s="166"/>
      <c r="H49" s="167"/>
      <c r="I49" s="167"/>
      <c r="J49" s="168"/>
    </row>
    <row r="50" spans="1:10" ht="14.25" x14ac:dyDescent="0.2">
      <c r="A50" s="18"/>
      <c r="B50" s="42"/>
      <c r="C50" s="161"/>
      <c r="D50" s="161"/>
      <c r="E50" s="162"/>
      <c r="F50" s="162"/>
      <c r="G50" s="163" t="s">
        <v>335</v>
      </c>
      <c r="H50" s="163"/>
      <c r="I50" s="163"/>
      <c r="J50" s="19"/>
    </row>
    <row r="51" spans="1:10" ht="13.9" customHeight="1" x14ac:dyDescent="0.2">
      <c r="A51" s="164" t="s">
        <v>311</v>
      </c>
      <c r="B51" s="165"/>
      <c r="C51" s="166" t="s">
        <v>457</v>
      </c>
      <c r="D51" s="167"/>
      <c r="E51" s="167"/>
      <c r="F51" s="167"/>
      <c r="G51" s="167"/>
      <c r="H51" s="167"/>
      <c r="I51" s="167"/>
      <c r="J51" s="168"/>
    </row>
    <row r="52" spans="1:10" ht="14.25" x14ac:dyDescent="0.2">
      <c r="A52" s="12"/>
      <c r="B52" s="29"/>
      <c r="C52" s="186" t="s">
        <v>312</v>
      </c>
      <c r="D52" s="186"/>
      <c r="E52" s="186"/>
      <c r="F52" s="186"/>
      <c r="G52" s="186"/>
      <c r="H52" s="186"/>
      <c r="I52" s="186"/>
      <c r="J52" s="14"/>
    </row>
    <row r="53" spans="1:10" ht="14.25" x14ac:dyDescent="0.2">
      <c r="A53" s="164" t="s">
        <v>313</v>
      </c>
      <c r="B53" s="165"/>
      <c r="C53" s="222" t="s">
        <v>458</v>
      </c>
      <c r="D53" s="223"/>
      <c r="E53" s="224"/>
      <c r="F53" s="162"/>
      <c r="G53" s="162"/>
      <c r="H53" s="179"/>
      <c r="I53" s="179"/>
      <c r="J53" s="225"/>
    </row>
    <row r="54" spans="1:10" ht="14.25" x14ac:dyDescent="0.2">
      <c r="A54" s="12"/>
      <c r="B54" s="29"/>
      <c r="C54" s="42"/>
      <c r="D54" s="29"/>
      <c r="E54" s="162"/>
      <c r="F54" s="162"/>
      <c r="G54" s="162"/>
      <c r="H54" s="162"/>
      <c r="I54" s="29"/>
      <c r="J54" s="14"/>
    </row>
    <row r="55" spans="1:10" ht="14.45" customHeight="1" x14ac:dyDescent="0.2">
      <c r="A55" s="164" t="s">
        <v>305</v>
      </c>
      <c r="B55" s="165"/>
      <c r="C55" s="218" t="s">
        <v>455</v>
      </c>
      <c r="D55" s="219"/>
      <c r="E55" s="219"/>
      <c r="F55" s="219"/>
      <c r="G55" s="219"/>
      <c r="H55" s="219"/>
      <c r="I55" s="219"/>
      <c r="J55" s="220"/>
    </row>
    <row r="56" spans="1:10" ht="14.25" x14ac:dyDescent="0.2">
      <c r="A56" s="12"/>
      <c r="B56" s="29"/>
      <c r="C56" s="29"/>
      <c r="D56" s="29"/>
      <c r="E56" s="162"/>
      <c r="F56" s="162"/>
      <c r="G56" s="162"/>
      <c r="H56" s="162"/>
      <c r="I56" s="29"/>
      <c r="J56" s="14"/>
    </row>
    <row r="57" spans="1:10" ht="14.25" x14ac:dyDescent="0.2">
      <c r="A57" s="164" t="s">
        <v>336</v>
      </c>
      <c r="B57" s="165"/>
      <c r="C57" s="218" t="s">
        <v>459</v>
      </c>
      <c r="D57" s="219"/>
      <c r="E57" s="219"/>
      <c r="F57" s="219"/>
      <c r="G57" s="219"/>
      <c r="H57" s="219"/>
      <c r="I57" s="219"/>
      <c r="J57" s="220"/>
    </row>
    <row r="58" spans="1:10" ht="14.45" customHeight="1" x14ac:dyDescent="0.2">
      <c r="A58" s="12"/>
      <c r="B58" s="29"/>
      <c r="C58" s="163" t="s">
        <v>337</v>
      </c>
      <c r="D58" s="163"/>
      <c r="E58" s="163"/>
      <c r="F58" s="163"/>
      <c r="G58" s="29"/>
      <c r="H58" s="29"/>
      <c r="I58" s="29"/>
      <c r="J58" s="14"/>
    </row>
    <row r="59" spans="1:10" ht="14.25" x14ac:dyDescent="0.2">
      <c r="A59" s="164" t="s">
        <v>338</v>
      </c>
      <c r="B59" s="165"/>
      <c r="C59" s="218" t="s">
        <v>460</v>
      </c>
      <c r="D59" s="219"/>
      <c r="E59" s="219"/>
      <c r="F59" s="219"/>
      <c r="G59" s="219"/>
      <c r="H59" s="219"/>
      <c r="I59" s="219"/>
      <c r="J59" s="220"/>
    </row>
    <row r="60" spans="1:10" ht="14.45" customHeight="1" x14ac:dyDescent="0.2">
      <c r="A60" s="20"/>
      <c r="B60" s="21"/>
      <c r="C60" s="221" t="s">
        <v>339</v>
      </c>
      <c r="D60" s="221"/>
      <c r="E60" s="221"/>
      <c r="F60" s="221"/>
      <c r="G60" s="221"/>
      <c r="H60" s="21"/>
      <c r="I60" s="21"/>
      <c r="J60" s="22"/>
    </row>
    <row r="67" ht="27" customHeight="1" x14ac:dyDescent="0.2"/>
    <row r="71" ht="38.450000000000003" customHeight="1" x14ac:dyDescent="0.2"/>
  </sheetData>
  <sheetProtection algorithmName="SHA-512" hashValue="wuwMKxl7T5c1NC2WcRxunhs6jN+TEgBMzRsbQG6OMFoUzlTKfWDIzELJ4ul1mWDviHewyCHop+86Ax+wfYgd1g==" saltValue="z/Ef3puqNOLRPYEMLOl+pQ=="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Normal="100" zoomScaleSheetLayoutView="100" workbookViewId="0">
      <pane ySplit="2" topLeftCell="A3" activePane="bottomLeft" state="frozen"/>
      <selection sqref="A1:C1"/>
      <selection pane="bottomLeft" activeCell="A3" sqref="A3:I3"/>
    </sheetView>
  </sheetViews>
  <sheetFormatPr defaultColWidth="8.85546875" defaultRowHeight="12.75" x14ac:dyDescent="0.2"/>
  <cols>
    <col min="8" max="9" width="15.7109375" style="24" customWidth="1"/>
    <col min="10" max="10" width="10.28515625" bestFit="1" customWidth="1"/>
  </cols>
  <sheetData>
    <row r="1" spans="1:9" x14ac:dyDescent="0.2">
      <c r="A1" s="230" t="s">
        <v>1</v>
      </c>
      <c r="B1" s="231"/>
      <c r="C1" s="231"/>
      <c r="D1" s="231"/>
      <c r="E1" s="231"/>
      <c r="F1" s="231"/>
      <c r="G1" s="231"/>
      <c r="H1" s="231"/>
      <c r="I1" s="231"/>
    </row>
    <row r="2" spans="1:9" x14ac:dyDescent="0.2">
      <c r="A2" s="232" t="s">
        <v>461</v>
      </c>
      <c r="B2" s="233"/>
      <c r="C2" s="233"/>
      <c r="D2" s="233"/>
      <c r="E2" s="233"/>
      <c r="F2" s="233"/>
      <c r="G2" s="233"/>
      <c r="H2" s="233"/>
      <c r="I2" s="233"/>
    </row>
    <row r="3" spans="1:9" x14ac:dyDescent="0.2">
      <c r="A3" s="234" t="s">
        <v>436</v>
      </c>
      <c r="B3" s="234"/>
      <c r="C3" s="234"/>
      <c r="D3" s="234"/>
      <c r="E3" s="234"/>
      <c r="F3" s="234"/>
      <c r="G3" s="234"/>
      <c r="H3" s="234"/>
      <c r="I3" s="234"/>
    </row>
    <row r="4" spans="1:9" x14ac:dyDescent="0.2">
      <c r="A4" s="235" t="s">
        <v>465</v>
      </c>
      <c r="B4" s="236"/>
      <c r="C4" s="236"/>
      <c r="D4" s="236"/>
      <c r="E4" s="236"/>
      <c r="F4" s="236"/>
      <c r="G4" s="236"/>
      <c r="H4" s="236"/>
      <c r="I4" s="237"/>
    </row>
    <row r="5" spans="1:9" ht="33.75" x14ac:dyDescent="0.2">
      <c r="A5" s="240" t="s">
        <v>2</v>
      </c>
      <c r="B5" s="241"/>
      <c r="C5" s="241"/>
      <c r="D5" s="241"/>
      <c r="E5" s="241"/>
      <c r="F5" s="241"/>
      <c r="G5" s="64" t="s">
        <v>104</v>
      </c>
      <c r="H5" s="65" t="s">
        <v>289</v>
      </c>
      <c r="I5" s="65" t="s">
        <v>294</v>
      </c>
    </row>
    <row r="6" spans="1:9" x14ac:dyDescent="0.2">
      <c r="A6" s="238">
        <v>1</v>
      </c>
      <c r="B6" s="239"/>
      <c r="C6" s="239"/>
      <c r="D6" s="239"/>
      <c r="E6" s="239"/>
      <c r="F6" s="239"/>
      <c r="G6" s="66">
        <v>2</v>
      </c>
      <c r="H6" s="65">
        <v>3</v>
      </c>
      <c r="I6" s="65">
        <v>4</v>
      </c>
    </row>
    <row r="7" spans="1:9" x14ac:dyDescent="0.2">
      <c r="A7" s="242"/>
      <c r="B7" s="242"/>
      <c r="C7" s="242"/>
      <c r="D7" s="242"/>
      <c r="E7" s="242"/>
      <c r="F7" s="242"/>
      <c r="G7" s="242"/>
      <c r="H7" s="242"/>
      <c r="I7" s="243"/>
    </row>
    <row r="8" spans="1:9" ht="12.75" customHeight="1" x14ac:dyDescent="0.2">
      <c r="A8" s="244" t="s">
        <v>4</v>
      </c>
      <c r="B8" s="244"/>
      <c r="C8" s="244"/>
      <c r="D8" s="244"/>
      <c r="E8" s="244"/>
      <c r="F8" s="244"/>
      <c r="G8" s="57">
        <v>1</v>
      </c>
      <c r="H8" s="67">
        <v>0</v>
      </c>
      <c r="I8" s="67">
        <v>0</v>
      </c>
    </row>
    <row r="9" spans="1:9" ht="12.75" customHeight="1" x14ac:dyDescent="0.2">
      <c r="A9" s="228" t="s">
        <v>5</v>
      </c>
      <c r="B9" s="228"/>
      <c r="C9" s="228"/>
      <c r="D9" s="228"/>
      <c r="E9" s="228"/>
      <c r="F9" s="228"/>
      <c r="G9" s="58">
        <v>2</v>
      </c>
      <c r="H9" s="68">
        <f>H10+H17+H27+H38+H43</f>
        <v>813379750.98000002</v>
      </c>
      <c r="I9" s="68">
        <f>I10+I17+I27+I38+I43</f>
        <v>806125778.64999998</v>
      </c>
    </row>
    <row r="10" spans="1:9" ht="12.75" customHeight="1" x14ac:dyDescent="0.2">
      <c r="A10" s="227" t="s">
        <v>6</v>
      </c>
      <c r="B10" s="227"/>
      <c r="C10" s="227"/>
      <c r="D10" s="227"/>
      <c r="E10" s="227"/>
      <c r="F10" s="227"/>
      <c r="G10" s="58">
        <v>3</v>
      </c>
      <c r="H10" s="68">
        <f>H11+H12+H13+H14+H15+H16</f>
        <v>403001.9</v>
      </c>
      <c r="I10" s="68">
        <f>I11+I12+I13+I14+I15+I16</f>
        <v>40484.800000000003</v>
      </c>
    </row>
    <row r="11" spans="1:9" ht="12.75" customHeight="1" x14ac:dyDescent="0.2">
      <c r="A11" s="226" t="s">
        <v>7</v>
      </c>
      <c r="B11" s="226"/>
      <c r="C11" s="226"/>
      <c r="D11" s="226"/>
      <c r="E11" s="226"/>
      <c r="F11" s="226"/>
      <c r="G11" s="57">
        <v>4</v>
      </c>
      <c r="H11" s="67">
        <v>0</v>
      </c>
      <c r="I11" s="67">
        <v>0</v>
      </c>
    </row>
    <row r="12" spans="1:9" ht="23.45" customHeight="1" x14ac:dyDescent="0.2">
      <c r="A12" s="226" t="s">
        <v>8</v>
      </c>
      <c r="B12" s="226"/>
      <c r="C12" s="226"/>
      <c r="D12" s="226"/>
      <c r="E12" s="226"/>
      <c r="F12" s="226"/>
      <c r="G12" s="57">
        <v>5</v>
      </c>
      <c r="H12" s="67">
        <v>72517.75</v>
      </c>
      <c r="I12" s="67">
        <v>40484.800000000003</v>
      </c>
    </row>
    <row r="13" spans="1:9" ht="12.75" customHeight="1" x14ac:dyDescent="0.2">
      <c r="A13" s="226" t="s">
        <v>9</v>
      </c>
      <c r="B13" s="226"/>
      <c r="C13" s="226"/>
      <c r="D13" s="226"/>
      <c r="E13" s="226"/>
      <c r="F13" s="226"/>
      <c r="G13" s="57">
        <v>6</v>
      </c>
      <c r="H13" s="67">
        <v>0</v>
      </c>
      <c r="I13" s="67">
        <v>0</v>
      </c>
    </row>
    <row r="14" spans="1:9" ht="12.75" customHeight="1" x14ac:dyDescent="0.2">
      <c r="A14" s="226" t="s">
        <v>10</v>
      </c>
      <c r="B14" s="226"/>
      <c r="C14" s="226"/>
      <c r="D14" s="226"/>
      <c r="E14" s="226"/>
      <c r="F14" s="226"/>
      <c r="G14" s="57">
        <v>7</v>
      </c>
      <c r="H14" s="67">
        <v>0</v>
      </c>
      <c r="I14" s="67">
        <v>0</v>
      </c>
    </row>
    <row r="15" spans="1:9" ht="12.75" customHeight="1" x14ac:dyDescent="0.2">
      <c r="A15" s="226" t="s">
        <v>11</v>
      </c>
      <c r="B15" s="226"/>
      <c r="C15" s="226"/>
      <c r="D15" s="226"/>
      <c r="E15" s="226"/>
      <c r="F15" s="226"/>
      <c r="G15" s="57">
        <v>8</v>
      </c>
      <c r="H15" s="67">
        <v>330484.15000000002</v>
      </c>
      <c r="I15" s="67">
        <v>0</v>
      </c>
    </row>
    <row r="16" spans="1:9" ht="12.75" customHeight="1" x14ac:dyDescent="0.2">
      <c r="A16" s="226" t="s">
        <v>12</v>
      </c>
      <c r="B16" s="226"/>
      <c r="C16" s="226"/>
      <c r="D16" s="226"/>
      <c r="E16" s="226"/>
      <c r="F16" s="226"/>
      <c r="G16" s="57">
        <v>9</v>
      </c>
      <c r="H16" s="67">
        <v>0</v>
      </c>
      <c r="I16" s="67">
        <v>0</v>
      </c>
    </row>
    <row r="17" spans="1:9" ht="12.75" customHeight="1" x14ac:dyDescent="0.2">
      <c r="A17" s="227" t="s">
        <v>13</v>
      </c>
      <c r="B17" s="227"/>
      <c r="C17" s="227"/>
      <c r="D17" s="227"/>
      <c r="E17" s="227"/>
      <c r="F17" s="227"/>
      <c r="G17" s="58">
        <v>10</v>
      </c>
      <c r="H17" s="68">
        <f>H18+H19+H20+H21+H22+H23+H24+H25+H26</f>
        <v>52202991.93</v>
      </c>
      <c r="I17" s="68">
        <f>I18+I19+I20+I21+I22+I23+I24+I25+I26</f>
        <v>50237887.939999998</v>
      </c>
    </row>
    <row r="18" spans="1:9" ht="12.75" customHeight="1" x14ac:dyDescent="0.2">
      <c r="A18" s="226" t="s">
        <v>14</v>
      </c>
      <c r="B18" s="226"/>
      <c r="C18" s="226"/>
      <c r="D18" s="226"/>
      <c r="E18" s="226"/>
      <c r="F18" s="226"/>
      <c r="G18" s="57">
        <v>11</v>
      </c>
      <c r="H18" s="67">
        <v>5241800.6900000004</v>
      </c>
      <c r="I18" s="67">
        <v>5241800.6900000004</v>
      </c>
    </row>
    <row r="19" spans="1:9" ht="12.75" customHeight="1" x14ac:dyDescent="0.2">
      <c r="A19" s="226" t="s">
        <v>15</v>
      </c>
      <c r="B19" s="226"/>
      <c r="C19" s="226"/>
      <c r="D19" s="226"/>
      <c r="E19" s="226"/>
      <c r="F19" s="226"/>
      <c r="G19" s="57">
        <v>12</v>
      </c>
      <c r="H19" s="67">
        <v>6953634.7300000004</v>
      </c>
      <c r="I19" s="67">
        <v>6646425.4199999999</v>
      </c>
    </row>
    <row r="20" spans="1:9" ht="12.75" customHeight="1" x14ac:dyDescent="0.2">
      <c r="A20" s="226" t="s">
        <v>16</v>
      </c>
      <c r="B20" s="226"/>
      <c r="C20" s="226"/>
      <c r="D20" s="226"/>
      <c r="E20" s="226"/>
      <c r="F20" s="226"/>
      <c r="G20" s="57">
        <v>13</v>
      </c>
      <c r="H20" s="67">
        <v>763427.6</v>
      </c>
      <c r="I20" s="67">
        <v>694679.11</v>
      </c>
    </row>
    <row r="21" spans="1:9" ht="12.75" customHeight="1" x14ac:dyDescent="0.2">
      <c r="A21" s="226" t="s">
        <v>17</v>
      </c>
      <c r="B21" s="226"/>
      <c r="C21" s="226"/>
      <c r="D21" s="226"/>
      <c r="E21" s="226"/>
      <c r="F21" s="226"/>
      <c r="G21" s="57">
        <v>14</v>
      </c>
      <c r="H21" s="67">
        <v>288643.02</v>
      </c>
      <c r="I21" s="67">
        <v>210191.49</v>
      </c>
    </row>
    <row r="22" spans="1:9" ht="12.75" customHeight="1" x14ac:dyDescent="0.2">
      <c r="A22" s="226" t="s">
        <v>18</v>
      </c>
      <c r="B22" s="226"/>
      <c r="C22" s="226"/>
      <c r="D22" s="226"/>
      <c r="E22" s="226"/>
      <c r="F22" s="226"/>
      <c r="G22" s="57">
        <v>15</v>
      </c>
      <c r="H22" s="67">
        <v>0</v>
      </c>
      <c r="I22" s="67">
        <v>0</v>
      </c>
    </row>
    <row r="23" spans="1:9" ht="12.75" customHeight="1" x14ac:dyDescent="0.2">
      <c r="A23" s="226" t="s">
        <v>19</v>
      </c>
      <c r="B23" s="226"/>
      <c r="C23" s="226"/>
      <c r="D23" s="226"/>
      <c r="E23" s="226"/>
      <c r="F23" s="226"/>
      <c r="G23" s="57">
        <v>16</v>
      </c>
      <c r="H23" s="67">
        <v>81110.289999999994</v>
      </c>
      <c r="I23" s="67">
        <v>0</v>
      </c>
    </row>
    <row r="24" spans="1:9" ht="12.75" customHeight="1" x14ac:dyDescent="0.2">
      <c r="A24" s="226" t="s">
        <v>20</v>
      </c>
      <c r="B24" s="226"/>
      <c r="C24" s="226"/>
      <c r="D24" s="226"/>
      <c r="E24" s="226"/>
      <c r="F24" s="226"/>
      <c r="G24" s="57">
        <v>17</v>
      </c>
      <c r="H24" s="67">
        <v>37238.54</v>
      </c>
      <c r="I24" s="67">
        <v>36008.230000000003</v>
      </c>
    </row>
    <row r="25" spans="1:9" ht="12.75" customHeight="1" x14ac:dyDescent="0.2">
      <c r="A25" s="226" t="s">
        <v>21</v>
      </c>
      <c r="B25" s="226"/>
      <c r="C25" s="226"/>
      <c r="D25" s="226"/>
      <c r="E25" s="226"/>
      <c r="F25" s="226"/>
      <c r="G25" s="57">
        <v>18</v>
      </c>
      <c r="H25" s="67">
        <v>474443.39</v>
      </c>
      <c r="I25" s="67">
        <v>459856.42</v>
      </c>
    </row>
    <row r="26" spans="1:9" ht="12.75" customHeight="1" x14ac:dyDescent="0.2">
      <c r="A26" s="226" t="s">
        <v>22</v>
      </c>
      <c r="B26" s="226"/>
      <c r="C26" s="226"/>
      <c r="D26" s="226"/>
      <c r="E26" s="226"/>
      <c r="F26" s="226"/>
      <c r="G26" s="57">
        <v>19</v>
      </c>
      <c r="H26" s="67">
        <v>38362693.670000002</v>
      </c>
      <c r="I26" s="67">
        <v>36948926.579999998</v>
      </c>
    </row>
    <row r="27" spans="1:9" ht="12.75" customHeight="1" x14ac:dyDescent="0.2">
      <c r="A27" s="227" t="s">
        <v>23</v>
      </c>
      <c r="B27" s="227"/>
      <c r="C27" s="227"/>
      <c r="D27" s="227"/>
      <c r="E27" s="227"/>
      <c r="F27" s="227"/>
      <c r="G27" s="58">
        <v>20</v>
      </c>
      <c r="H27" s="68">
        <f>SUM(H28:H37)</f>
        <v>760729793.5</v>
      </c>
      <c r="I27" s="68">
        <f>SUM(I28:I37)</f>
        <v>754175170.11000001</v>
      </c>
    </row>
    <row r="28" spans="1:9" ht="12.75" customHeight="1" x14ac:dyDescent="0.2">
      <c r="A28" s="226" t="s">
        <v>24</v>
      </c>
      <c r="B28" s="226"/>
      <c r="C28" s="226"/>
      <c r="D28" s="226"/>
      <c r="E28" s="226"/>
      <c r="F28" s="226"/>
      <c r="G28" s="57">
        <v>21</v>
      </c>
      <c r="H28" s="67">
        <v>720895490.57000005</v>
      </c>
      <c r="I28" s="67">
        <v>722287208.87</v>
      </c>
    </row>
    <row r="29" spans="1:9" ht="12.75" customHeight="1" x14ac:dyDescent="0.2">
      <c r="A29" s="226" t="s">
        <v>25</v>
      </c>
      <c r="B29" s="226"/>
      <c r="C29" s="226"/>
      <c r="D29" s="226"/>
      <c r="E29" s="226"/>
      <c r="F29" s="226"/>
      <c r="G29" s="57">
        <v>22</v>
      </c>
      <c r="H29" s="67">
        <v>0</v>
      </c>
      <c r="I29" s="67">
        <v>0</v>
      </c>
    </row>
    <row r="30" spans="1:9" ht="12.75" customHeight="1" x14ac:dyDescent="0.2">
      <c r="A30" s="226" t="s">
        <v>26</v>
      </c>
      <c r="B30" s="226"/>
      <c r="C30" s="226"/>
      <c r="D30" s="226"/>
      <c r="E30" s="226"/>
      <c r="F30" s="226"/>
      <c r="G30" s="57">
        <v>23</v>
      </c>
      <c r="H30" s="67">
        <v>6306422.9500000002</v>
      </c>
      <c r="I30" s="67">
        <v>6554495.0700000003</v>
      </c>
    </row>
    <row r="31" spans="1:9" ht="24.6" customHeight="1" x14ac:dyDescent="0.2">
      <c r="A31" s="226" t="s">
        <v>27</v>
      </c>
      <c r="B31" s="226"/>
      <c r="C31" s="226"/>
      <c r="D31" s="226"/>
      <c r="E31" s="226"/>
      <c r="F31" s="226"/>
      <c r="G31" s="57">
        <v>24</v>
      </c>
      <c r="H31" s="67">
        <v>0</v>
      </c>
      <c r="I31" s="67">
        <v>0</v>
      </c>
    </row>
    <row r="32" spans="1:9" ht="24" customHeight="1" x14ac:dyDescent="0.2">
      <c r="A32" s="226" t="s">
        <v>28</v>
      </c>
      <c r="B32" s="226"/>
      <c r="C32" s="226"/>
      <c r="D32" s="226"/>
      <c r="E32" s="226"/>
      <c r="F32" s="226"/>
      <c r="G32" s="57">
        <v>25</v>
      </c>
      <c r="H32" s="67">
        <v>0</v>
      </c>
      <c r="I32" s="67">
        <v>0</v>
      </c>
    </row>
    <row r="33" spans="1:9" ht="26.45" customHeight="1" x14ac:dyDescent="0.2">
      <c r="A33" s="226" t="s">
        <v>29</v>
      </c>
      <c r="B33" s="226"/>
      <c r="C33" s="226"/>
      <c r="D33" s="226"/>
      <c r="E33" s="226"/>
      <c r="F33" s="226"/>
      <c r="G33" s="57">
        <v>26</v>
      </c>
      <c r="H33" s="67">
        <v>0</v>
      </c>
      <c r="I33" s="67">
        <v>0</v>
      </c>
    </row>
    <row r="34" spans="1:9" ht="12.75" customHeight="1" x14ac:dyDescent="0.2">
      <c r="A34" s="226" t="s">
        <v>30</v>
      </c>
      <c r="B34" s="226"/>
      <c r="C34" s="226"/>
      <c r="D34" s="226"/>
      <c r="E34" s="226"/>
      <c r="F34" s="226"/>
      <c r="G34" s="57">
        <v>27</v>
      </c>
      <c r="H34" s="67">
        <v>33527879.98</v>
      </c>
      <c r="I34" s="67">
        <v>25333466.170000002</v>
      </c>
    </row>
    <row r="35" spans="1:9" ht="12.75" customHeight="1" x14ac:dyDescent="0.2">
      <c r="A35" s="226" t="s">
        <v>31</v>
      </c>
      <c r="B35" s="226"/>
      <c r="C35" s="226"/>
      <c r="D35" s="226"/>
      <c r="E35" s="226"/>
      <c r="F35" s="226"/>
      <c r="G35" s="57">
        <v>28</v>
      </c>
      <c r="H35" s="67">
        <v>0</v>
      </c>
      <c r="I35" s="67">
        <v>0</v>
      </c>
    </row>
    <row r="36" spans="1:9" ht="12.75" customHeight="1" x14ac:dyDescent="0.2">
      <c r="A36" s="226" t="s">
        <v>32</v>
      </c>
      <c r="B36" s="226"/>
      <c r="C36" s="226"/>
      <c r="D36" s="226"/>
      <c r="E36" s="226"/>
      <c r="F36" s="226"/>
      <c r="G36" s="57">
        <v>29</v>
      </c>
      <c r="H36" s="67">
        <v>0</v>
      </c>
      <c r="I36" s="67">
        <v>0</v>
      </c>
    </row>
    <row r="37" spans="1:9" ht="12.75" customHeight="1" x14ac:dyDescent="0.2">
      <c r="A37" s="226" t="s">
        <v>33</v>
      </c>
      <c r="B37" s="226"/>
      <c r="C37" s="226"/>
      <c r="D37" s="226"/>
      <c r="E37" s="226"/>
      <c r="F37" s="226"/>
      <c r="G37" s="57">
        <v>30</v>
      </c>
      <c r="H37" s="67">
        <v>0</v>
      </c>
      <c r="I37" s="67">
        <v>0</v>
      </c>
    </row>
    <row r="38" spans="1:9" ht="12.75" customHeight="1" x14ac:dyDescent="0.2">
      <c r="A38" s="227" t="s">
        <v>34</v>
      </c>
      <c r="B38" s="227"/>
      <c r="C38" s="227"/>
      <c r="D38" s="227"/>
      <c r="E38" s="227"/>
      <c r="F38" s="227"/>
      <c r="G38" s="58">
        <v>31</v>
      </c>
      <c r="H38" s="68">
        <f>H39+H40+H41+H42</f>
        <v>43963.65</v>
      </c>
      <c r="I38" s="68">
        <f>I39+I40+I41+I42</f>
        <v>29309.1</v>
      </c>
    </row>
    <row r="39" spans="1:9" ht="12.75" customHeight="1" x14ac:dyDescent="0.2">
      <c r="A39" s="226" t="s">
        <v>35</v>
      </c>
      <c r="B39" s="226"/>
      <c r="C39" s="226"/>
      <c r="D39" s="226"/>
      <c r="E39" s="226"/>
      <c r="F39" s="226"/>
      <c r="G39" s="57">
        <v>32</v>
      </c>
      <c r="H39" s="67">
        <v>0</v>
      </c>
      <c r="I39" s="67">
        <v>0</v>
      </c>
    </row>
    <row r="40" spans="1:9" ht="12.75" customHeight="1" x14ac:dyDescent="0.2">
      <c r="A40" s="226" t="s">
        <v>36</v>
      </c>
      <c r="B40" s="226"/>
      <c r="C40" s="226"/>
      <c r="D40" s="226"/>
      <c r="E40" s="226"/>
      <c r="F40" s="226"/>
      <c r="G40" s="57">
        <v>33</v>
      </c>
      <c r="H40" s="67">
        <v>0</v>
      </c>
      <c r="I40" s="67">
        <v>0</v>
      </c>
    </row>
    <row r="41" spans="1:9" ht="12.75" customHeight="1" x14ac:dyDescent="0.2">
      <c r="A41" s="226" t="s">
        <v>37</v>
      </c>
      <c r="B41" s="226"/>
      <c r="C41" s="226"/>
      <c r="D41" s="226"/>
      <c r="E41" s="226"/>
      <c r="F41" s="226"/>
      <c r="G41" s="57">
        <v>34</v>
      </c>
      <c r="H41" s="67">
        <v>0</v>
      </c>
      <c r="I41" s="67">
        <v>0</v>
      </c>
    </row>
    <row r="42" spans="1:9" ht="12.75" customHeight="1" x14ac:dyDescent="0.2">
      <c r="A42" s="226" t="s">
        <v>38</v>
      </c>
      <c r="B42" s="226"/>
      <c r="C42" s="226"/>
      <c r="D42" s="226"/>
      <c r="E42" s="226"/>
      <c r="F42" s="226"/>
      <c r="G42" s="57">
        <v>35</v>
      </c>
      <c r="H42" s="67">
        <v>43963.65</v>
      </c>
      <c r="I42" s="67">
        <v>29309.1</v>
      </c>
    </row>
    <row r="43" spans="1:9" ht="12.75" customHeight="1" x14ac:dyDescent="0.2">
      <c r="A43" s="229" t="s">
        <v>39</v>
      </c>
      <c r="B43" s="229"/>
      <c r="C43" s="229"/>
      <c r="D43" s="229"/>
      <c r="E43" s="229"/>
      <c r="F43" s="229"/>
      <c r="G43" s="57">
        <v>36</v>
      </c>
      <c r="H43" s="67">
        <v>0</v>
      </c>
      <c r="I43" s="67">
        <v>1642926.7</v>
      </c>
    </row>
    <row r="44" spans="1:9" ht="12.75" customHeight="1" x14ac:dyDescent="0.2">
      <c r="A44" s="228" t="s">
        <v>40</v>
      </c>
      <c r="B44" s="228"/>
      <c r="C44" s="228"/>
      <c r="D44" s="228"/>
      <c r="E44" s="228"/>
      <c r="F44" s="228"/>
      <c r="G44" s="58">
        <v>37</v>
      </c>
      <c r="H44" s="68">
        <f>H45+H53+H60+H70</f>
        <v>149711209.49000001</v>
      </c>
      <c r="I44" s="68">
        <f>I45+I53+I60+I70</f>
        <v>146131323.49000001</v>
      </c>
    </row>
    <row r="45" spans="1:9" ht="12.75" customHeight="1" x14ac:dyDescent="0.2">
      <c r="A45" s="227" t="s">
        <v>41</v>
      </c>
      <c r="B45" s="227"/>
      <c r="C45" s="227"/>
      <c r="D45" s="227"/>
      <c r="E45" s="227"/>
      <c r="F45" s="227"/>
      <c r="G45" s="58">
        <v>38</v>
      </c>
      <c r="H45" s="68">
        <f>SUM(H46:H52)</f>
        <v>0</v>
      </c>
      <c r="I45" s="68">
        <f>SUM(I46:I52)</f>
        <v>0</v>
      </c>
    </row>
    <row r="46" spans="1:9" ht="12.75" customHeight="1" x14ac:dyDescent="0.2">
      <c r="A46" s="226" t="s">
        <v>42</v>
      </c>
      <c r="B46" s="226"/>
      <c r="C46" s="226"/>
      <c r="D46" s="226"/>
      <c r="E46" s="226"/>
      <c r="F46" s="226"/>
      <c r="G46" s="57">
        <v>39</v>
      </c>
      <c r="H46" s="67">
        <v>0</v>
      </c>
      <c r="I46" s="67">
        <v>0</v>
      </c>
    </row>
    <row r="47" spans="1:9" ht="12.75" customHeight="1" x14ac:dyDescent="0.2">
      <c r="A47" s="226" t="s">
        <v>43</v>
      </c>
      <c r="B47" s="226"/>
      <c r="C47" s="226"/>
      <c r="D47" s="226"/>
      <c r="E47" s="226"/>
      <c r="F47" s="226"/>
      <c r="G47" s="57">
        <v>40</v>
      </c>
      <c r="H47" s="67">
        <v>0</v>
      </c>
      <c r="I47" s="67">
        <v>0</v>
      </c>
    </row>
    <row r="48" spans="1:9" ht="12.75" customHeight="1" x14ac:dyDescent="0.2">
      <c r="A48" s="226" t="s">
        <v>44</v>
      </c>
      <c r="B48" s="226"/>
      <c r="C48" s="226"/>
      <c r="D48" s="226"/>
      <c r="E48" s="226"/>
      <c r="F48" s="226"/>
      <c r="G48" s="57">
        <v>41</v>
      </c>
      <c r="H48" s="67">
        <v>0</v>
      </c>
      <c r="I48" s="67">
        <v>0</v>
      </c>
    </row>
    <row r="49" spans="1:9" ht="12.75" customHeight="1" x14ac:dyDescent="0.2">
      <c r="A49" s="226" t="s">
        <v>45</v>
      </c>
      <c r="B49" s="226"/>
      <c r="C49" s="226"/>
      <c r="D49" s="226"/>
      <c r="E49" s="226"/>
      <c r="F49" s="226"/>
      <c r="G49" s="57">
        <v>42</v>
      </c>
      <c r="H49" s="67">
        <v>0</v>
      </c>
      <c r="I49" s="67">
        <v>0</v>
      </c>
    </row>
    <row r="50" spans="1:9" ht="12.75" customHeight="1" x14ac:dyDescent="0.2">
      <c r="A50" s="226" t="s">
        <v>46</v>
      </c>
      <c r="B50" s="226"/>
      <c r="C50" s="226"/>
      <c r="D50" s="226"/>
      <c r="E50" s="226"/>
      <c r="F50" s="226"/>
      <c r="G50" s="57">
        <v>43</v>
      </c>
      <c r="H50" s="67">
        <v>0</v>
      </c>
      <c r="I50" s="67">
        <v>0</v>
      </c>
    </row>
    <row r="51" spans="1:9" ht="12.75" customHeight="1" x14ac:dyDescent="0.2">
      <c r="A51" s="226" t="s">
        <v>47</v>
      </c>
      <c r="B51" s="226"/>
      <c r="C51" s="226"/>
      <c r="D51" s="226"/>
      <c r="E51" s="226"/>
      <c r="F51" s="226"/>
      <c r="G51" s="57">
        <v>44</v>
      </c>
      <c r="H51" s="67">
        <v>0</v>
      </c>
      <c r="I51" s="67">
        <v>0</v>
      </c>
    </row>
    <row r="52" spans="1:9" ht="12.75" customHeight="1" x14ac:dyDescent="0.2">
      <c r="A52" s="226" t="s">
        <v>48</v>
      </c>
      <c r="B52" s="226"/>
      <c r="C52" s="226"/>
      <c r="D52" s="226"/>
      <c r="E52" s="226"/>
      <c r="F52" s="226"/>
      <c r="G52" s="57">
        <v>45</v>
      </c>
      <c r="H52" s="67">
        <v>0</v>
      </c>
      <c r="I52" s="67">
        <v>0</v>
      </c>
    </row>
    <row r="53" spans="1:9" ht="12.75" customHeight="1" x14ac:dyDescent="0.2">
      <c r="A53" s="227" t="s">
        <v>49</v>
      </c>
      <c r="B53" s="227"/>
      <c r="C53" s="227"/>
      <c r="D53" s="227"/>
      <c r="E53" s="227"/>
      <c r="F53" s="227"/>
      <c r="G53" s="58">
        <v>46</v>
      </c>
      <c r="H53" s="68">
        <f>SUM(H54:H59)</f>
        <v>1363368.6</v>
      </c>
      <c r="I53" s="68">
        <f>SUM(I54:I59)</f>
        <v>837376.63</v>
      </c>
    </row>
    <row r="54" spans="1:9" ht="12.75" customHeight="1" x14ac:dyDescent="0.2">
      <c r="A54" s="226" t="s">
        <v>50</v>
      </c>
      <c r="B54" s="226"/>
      <c r="C54" s="226"/>
      <c r="D54" s="226"/>
      <c r="E54" s="226"/>
      <c r="F54" s="226"/>
      <c r="G54" s="57">
        <v>47</v>
      </c>
      <c r="H54" s="67">
        <v>490863.15</v>
      </c>
      <c r="I54" s="67">
        <v>477381.11</v>
      </c>
    </row>
    <row r="55" spans="1:9" ht="12.75" customHeight="1" x14ac:dyDescent="0.2">
      <c r="A55" s="226" t="s">
        <v>51</v>
      </c>
      <c r="B55" s="226"/>
      <c r="C55" s="226"/>
      <c r="D55" s="226"/>
      <c r="E55" s="226"/>
      <c r="F55" s="226"/>
      <c r="G55" s="57">
        <v>48</v>
      </c>
      <c r="H55" s="67">
        <v>0</v>
      </c>
      <c r="I55" s="67">
        <v>0</v>
      </c>
    </row>
    <row r="56" spans="1:9" ht="12.75" customHeight="1" x14ac:dyDescent="0.2">
      <c r="A56" s="226" t="s">
        <v>52</v>
      </c>
      <c r="B56" s="226"/>
      <c r="C56" s="226"/>
      <c r="D56" s="226"/>
      <c r="E56" s="226"/>
      <c r="F56" s="226"/>
      <c r="G56" s="57">
        <v>49</v>
      </c>
      <c r="H56" s="67">
        <v>78062.05</v>
      </c>
      <c r="I56" s="67">
        <v>8453.4500000000007</v>
      </c>
    </row>
    <row r="57" spans="1:9" ht="12.75" customHeight="1" x14ac:dyDescent="0.2">
      <c r="A57" s="226" t="s">
        <v>53</v>
      </c>
      <c r="B57" s="226"/>
      <c r="C57" s="226"/>
      <c r="D57" s="226"/>
      <c r="E57" s="226"/>
      <c r="F57" s="226"/>
      <c r="G57" s="57">
        <v>50</v>
      </c>
      <c r="H57" s="67">
        <v>5765.39</v>
      </c>
      <c r="I57" s="67">
        <v>9002.31</v>
      </c>
    </row>
    <row r="58" spans="1:9" ht="12.75" customHeight="1" x14ac:dyDescent="0.2">
      <c r="A58" s="226" t="s">
        <v>54</v>
      </c>
      <c r="B58" s="226"/>
      <c r="C58" s="226"/>
      <c r="D58" s="226"/>
      <c r="E58" s="226"/>
      <c r="F58" s="226"/>
      <c r="G58" s="57">
        <v>51</v>
      </c>
      <c r="H58" s="67">
        <v>153471.32</v>
      </c>
      <c r="I58" s="67">
        <v>60011.14</v>
      </c>
    </row>
    <row r="59" spans="1:9" ht="12.75" customHeight="1" x14ac:dyDescent="0.2">
      <c r="A59" s="226" t="s">
        <v>55</v>
      </c>
      <c r="B59" s="226"/>
      <c r="C59" s="226"/>
      <c r="D59" s="226"/>
      <c r="E59" s="226"/>
      <c r="F59" s="226"/>
      <c r="G59" s="57">
        <v>52</v>
      </c>
      <c r="H59" s="67">
        <v>635206.68999999994</v>
      </c>
      <c r="I59" s="67">
        <v>282528.62</v>
      </c>
    </row>
    <row r="60" spans="1:9" ht="12.75" customHeight="1" x14ac:dyDescent="0.2">
      <c r="A60" s="227" t="s">
        <v>56</v>
      </c>
      <c r="B60" s="227"/>
      <c r="C60" s="227"/>
      <c r="D60" s="227"/>
      <c r="E60" s="227"/>
      <c r="F60" s="227"/>
      <c r="G60" s="58">
        <v>53</v>
      </c>
      <c r="H60" s="68">
        <f>SUM(H61:H69)</f>
        <v>147065923.75</v>
      </c>
      <c r="I60" s="68">
        <f>SUM(I61:I69)</f>
        <v>139819996.12</v>
      </c>
    </row>
    <row r="61" spans="1:9" ht="12.75" customHeight="1" x14ac:dyDescent="0.2">
      <c r="A61" s="226" t="s">
        <v>24</v>
      </c>
      <c r="B61" s="226"/>
      <c r="C61" s="226"/>
      <c r="D61" s="226"/>
      <c r="E61" s="226"/>
      <c r="F61" s="226"/>
      <c r="G61" s="57">
        <v>54</v>
      </c>
      <c r="H61" s="67">
        <v>0</v>
      </c>
      <c r="I61" s="67">
        <v>0</v>
      </c>
    </row>
    <row r="62" spans="1:9" ht="12.75" customHeight="1" x14ac:dyDescent="0.2">
      <c r="A62" s="226" t="s">
        <v>25</v>
      </c>
      <c r="B62" s="226"/>
      <c r="C62" s="226"/>
      <c r="D62" s="226"/>
      <c r="E62" s="226"/>
      <c r="F62" s="226"/>
      <c r="G62" s="57">
        <v>55</v>
      </c>
      <c r="H62" s="67">
        <v>0</v>
      </c>
      <c r="I62" s="67">
        <v>0</v>
      </c>
    </row>
    <row r="63" spans="1:9" ht="12.75" customHeight="1" x14ac:dyDescent="0.2">
      <c r="A63" s="226" t="s">
        <v>26</v>
      </c>
      <c r="B63" s="226"/>
      <c r="C63" s="226"/>
      <c r="D63" s="226"/>
      <c r="E63" s="226"/>
      <c r="F63" s="226"/>
      <c r="G63" s="57">
        <v>56</v>
      </c>
      <c r="H63" s="67">
        <v>378931.27</v>
      </c>
      <c r="I63" s="67">
        <v>524485.97</v>
      </c>
    </row>
    <row r="64" spans="1:9" ht="23.45" customHeight="1" x14ac:dyDescent="0.2">
      <c r="A64" s="226" t="s">
        <v>57</v>
      </c>
      <c r="B64" s="226"/>
      <c r="C64" s="226"/>
      <c r="D64" s="226"/>
      <c r="E64" s="226"/>
      <c r="F64" s="226"/>
      <c r="G64" s="57">
        <v>57</v>
      </c>
      <c r="H64" s="67">
        <v>0</v>
      </c>
      <c r="I64" s="67">
        <v>0</v>
      </c>
    </row>
    <row r="65" spans="1:9" ht="21" customHeight="1" x14ac:dyDescent="0.2">
      <c r="A65" s="226" t="s">
        <v>28</v>
      </c>
      <c r="B65" s="226"/>
      <c r="C65" s="226"/>
      <c r="D65" s="226"/>
      <c r="E65" s="226"/>
      <c r="F65" s="226"/>
      <c r="G65" s="57">
        <v>58</v>
      </c>
      <c r="H65" s="67">
        <v>0</v>
      </c>
      <c r="I65" s="67">
        <v>0</v>
      </c>
    </row>
    <row r="66" spans="1:9" ht="22.9" customHeight="1" x14ac:dyDescent="0.2">
      <c r="A66" s="226" t="s">
        <v>29</v>
      </c>
      <c r="B66" s="226"/>
      <c r="C66" s="226"/>
      <c r="D66" s="226"/>
      <c r="E66" s="226"/>
      <c r="F66" s="226"/>
      <c r="G66" s="57">
        <v>59</v>
      </c>
      <c r="H66" s="67">
        <v>0</v>
      </c>
      <c r="I66" s="67">
        <v>0</v>
      </c>
    </row>
    <row r="67" spans="1:9" ht="12.75" customHeight="1" x14ac:dyDescent="0.2">
      <c r="A67" s="226" t="s">
        <v>30</v>
      </c>
      <c r="B67" s="226"/>
      <c r="C67" s="226"/>
      <c r="D67" s="226"/>
      <c r="E67" s="226"/>
      <c r="F67" s="226"/>
      <c r="G67" s="57">
        <v>60</v>
      </c>
      <c r="H67" s="67">
        <v>23563534.280000001</v>
      </c>
      <c r="I67" s="67">
        <v>18983090.719999999</v>
      </c>
    </row>
    <row r="68" spans="1:9" ht="12.75" customHeight="1" x14ac:dyDescent="0.2">
      <c r="A68" s="226" t="s">
        <v>31</v>
      </c>
      <c r="B68" s="226"/>
      <c r="C68" s="226"/>
      <c r="D68" s="226"/>
      <c r="E68" s="226"/>
      <c r="F68" s="226"/>
      <c r="G68" s="57">
        <v>61</v>
      </c>
      <c r="H68" s="67">
        <v>123123458.2</v>
      </c>
      <c r="I68" s="67">
        <v>120312419.43000001</v>
      </c>
    </row>
    <row r="69" spans="1:9" ht="12.75" customHeight="1" x14ac:dyDescent="0.2">
      <c r="A69" s="226" t="s">
        <v>58</v>
      </c>
      <c r="B69" s="226"/>
      <c r="C69" s="226"/>
      <c r="D69" s="226"/>
      <c r="E69" s="226"/>
      <c r="F69" s="226"/>
      <c r="G69" s="57">
        <v>62</v>
      </c>
      <c r="H69" s="67">
        <v>0</v>
      </c>
      <c r="I69" s="67">
        <v>0</v>
      </c>
    </row>
    <row r="70" spans="1:9" ht="12.75" customHeight="1" x14ac:dyDescent="0.2">
      <c r="A70" s="229" t="s">
        <v>59</v>
      </c>
      <c r="B70" s="229"/>
      <c r="C70" s="229"/>
      <c r="D70" s="229"/>
      <c r="E70" s="229"/>
      <c r="F70" s="229"/>
      <c r="G70" s="57">
        <v>63</v>
      </c>
      <c r="H70" s="67">
        <v>1281917.1399999999</v>
      </c>
      <c r="I70" s="67">
        <v>5473950.7400000002</v>
      </c>
    </row>
    <row r="71" spans="1:9" ht="12.75" customHeight="1" x14ac:dyDescent="0.2">
      <c r="A71" s="244" t="s">
        <v>60</v>
      </c>
      <c r="B71" s="244"/>
      <c r="C71" s="244"/>
      <c r="D71" s="244"/>
      <c r="E71" s="244"/>
      <c r="F71" s="244"/>
      <c r="G71" s="57">
        <v>64</v>
      </c>
      <c r="H71" s="67">
        <v>223335.74</v>
      </c>
      <c r="I71" s="67">
        <v>231184.35</v>
      </c>
    </row>
    <row r="72" spans="1:9" ht="12.75" customHeight="1" x14ac:dyDescent="0.2">
      <c r="A72" s="228" t="s">
        <v>61</v>
      </c>
      <c r="B72" s="228"/>
      <c r="C72" s="228"/>
      <c r="D72" s="228"/>
      <c r="E72" s="228"/>
      <c r="F72" s="228"/>
      <c r="G72" s="58">
        <v>65</v>
      </c>
      <c r="H72" s="68">
        <f>H8+H9+H44+H71</f>
        <v>963314296.21000004</v>
      </c>
      <c r="I72" s="68">
        <f>I8+I9+I44+I71</f>
        <v>952488286.49000001</v>
      </c>
    </row>
    <row r="73" spans="1:9" ht="12.75" customHeight="1" x14ac:dyDescent="0.2">
      <c r="A73" s="244" t="s">
        <v>62</v>
      </c>
      <c r="B73" s="244"/>
      <c r="C73" s="244"/>
      <c r="D73" s="244"/>
      <c r="E73" s="244"/>
      <c r="F73" s="244"/>
      <c r="G73" s="57">
        <v>66</v>
      </c>
      <c r="H73" s="67">
        <v>0</v>
      </c>
      <c r="I73" s="67">
        <v>0</v>
      </c>
    </row>
    <row r="74" spans="1:9" x14ac:dyDescent="0.2">
      <c r="A74" s="246" t="s">
        <v>63</v>
      </c>
      <c r="B74" s="247"/>
      <c r="C74" s="247"/>
      <c r="D74" s="247"/>
      <c r="E74" s="247"/>
      <c r="F74" s="247"/>
      <c r="G74" s="247"/>
      <c r="H74" s="247"/>
      <c r="I74" s="247"/>
    </row>
    <row r="75" spans="1:9" ht="12.75" customHeight="1" x14ac:dyDescent="0.2">
      <c r="A75" s="228" t="s">
        <v>437</v>
      </c>
      <c r="B75" s="228"/>
      <c r="C75" s="228"/>
      <c r="D75" s="228"/>
      <c r="E75" s="228"/>
      <c r="F75" s="228"/>
      <c r="G75" s="58">
        <v>67</v>
      </c>
      <c r="H75" s="68">
        <f>H76+H77+H78+H84+H85+H92+H95+H98</f>
        <v>951604246.54999995</v>
      </c>
      <c r="I75" s="68">
        <f>I76+I77+I78+I84+I85+I92+I95+I98</f>
        <v>940235250.99000001</v>
      </c>
    </row>
    <row r="76" spans="1:9" ht="12.75" customHeight="1" x14ac:dyDescent="0.2">
      <c r="A76" s="229" t="s">
        <v>64</v>
      </c>
      <c r="B76" s="229"/>
      <c r="C76" s="229"/>
      <c r="D76" s="229"/>
      <c r="E76" s="229"/>
      <c r="F76" s="229"/>
      <c r="G76" s="57">
        <v>68</v>
      </c>
      <c r="H76" s="69">
        <v>21766540.579999998</v>
      </c>
      <c r="I76" s="69">
        <v>21766540.579999998</v>
      </c>
    </row>
    <row r="77" spans="1:9" ht="12.75" customHeight="1" x14ac:dyDescent="0.2">
      <c r="A77" s="229" t="s">
        <v>65</v>
      </c>
      <c r="B77" s="229"/>
      <c r="C77" s="229"/>
      <c r="D77" s="229"/>
      <c r="E77" s="229"/>
      <c r="F77" s="229"/>
      <c r="G77" s="57">
        <v>69</v>
      </c>
      <c r="H77" s="69">
        <v>8265694.4100000001</v>
      </c>
      <c r="I77" s="69">
        <v>8917849.9000000004</v>
      </c>
    </row>
    <row r="78" spans="1:9" ht="12.75" customHeight="1" x14ac:dyDescent="0.2">
      <c r="A78" s="227" t="s">
        <v>66</v>
      </c>
      <c r="B78" s="227"/>
      <c r="C78" s="227"/>
      <c r="D78" s="227"/>
      <c r="E78" s="227"/>
      <c r="F78" s="227"/>
      <c r="G78" s="58">
        <v>70</v>
      </c>
      <c r="H78" s="68">
        <f>SUM(H79:H83)</f>
        <v>1652223.06</v>
      </c>
      <c r="I78" s="68">
        <f>SUM(I79:I83)</f>
        <v>1652223.06</v>
      </c>
    </row>
    <row r="79" spans="1:9" ht="12.75" customHeight="1" x14ac:dyDescent="0.2">
      <c r="A79" s="226" t="s">
        <v>67</v>
      </c>
      <c r="B79" s="226"/>
      <c r="C79" s="226"/>
      <c r="D79" s="226"/>
      <c r="E79" s="226"/>
      <c r="F79" s="226"/>
      <c r="G79" s="57">
        <v>71</v>
      </c>
      <c r="H79" s="69">
        <v>1652223.06</v>
      </c>
      <c r="I79" s="69">
        <v>1652223.06</v>
      </c>
    </row>
    <row r="80" spans="1:9" ht="12.75" customHeight="1" x14ac:dyDescent="0.2">
      <c r="A80" s="226" t="s">
        <v>68</v>
      </c>
      <c r="B80" s="226"/>
      <c r="C80" s="226"/>
      <c r="D80" s="226"/>
      <c r="E80" s="226"/>
      <c r="F80" s="226"/>
      <c r="G80" s="57">
        <v>72</v>
      </c>
      <c r="H80" s="69">
        <v>33136593.989999998</v>
      </c>
      <c r="I80" s="69">
        <v>30179992.390000001</v>
      </c>
    </row>
    <row r="81" spans="1:9" ht="12.75" customHeight="1" x14ac:dyDescent="0.2">
      <c r="A81" s="226" t="s">
        <v>69</v>
      </c>
      <c r="B81" s="226"/>
      <c r="C81" s="226"/>
      <c r="D81" s="226"/>
      <c r="E81" s="226"/>
      <c r="F81" s="226"/>
      <c r="G81" s="57">
        <v>73</v>
      </c>
      <c r="H81" s="69">
        <v>-33136593.989999998</v>
      </c>
      <c r="I81" s="69">
        <v>-30179992.390000001</v>
      </c>
    </row>
    <row r="82" spans="1:9" ht="12.75" customHeight="1" x14ac:dyDescent="0.2">
      <c r="A82" s="226" t="s">
        <v>70</v>
      </c>
      <c r="B82" s="226"/>
      <c r="C82" s="226"/>
      <c r="D82" s="226"/>
      <c r="E82" s="226"/>
      <c r="F82" s="226"/>
      <c r="G82" s="57">
        <v>74</v>
      </c>
      <c r="H82" s="69">
        <v>0</v>
      </c>
      <c r="I82" s="69">
        <v>0</v>
      </c>
    </row>
    <row r="83" spans="1:9" ht="12.75" customHeight="1" x14ac:dyDescent="0.2">
      <c r="A83" s="226" t="s">
        <v>71</v>
      </c>
      <c r="B83" s="226"/>
      <c r="C83" s="226"/>
      <c r="D83" s="226"/>
      <c r="E83" s="226"/>
      <c r="F83" s="226"/>
      <c r="G83" s="57">
        <v>75</v>
      </c>
      <c r="H83" s="69">
        <v>0</v>
      </c>
      <c r="I83" s="69">
        <v>0</v>
      </c>
    </row>
    <row r="84" spans="1:9" ht="12.75" customHeight="1" x14ac:dyDescent="0.2">
      <c r="A84" s="229" t="s">
        <v>72</v>
      </c>
      <c r="B84" s="229"/>
      <c r="C84" s="229"/>
      <c r="D84" s="229"/>
      <c r="E84" s="229"/>
      <c r="F84" s="229"/>
      <c r="G84" s="57">
        <v>76</v>
      </c>
      <c r="H84" s="69">
        <v>0</v>
      </c>
      <c r="I84" s="69">
        <v>0</v>
      </c>
    </row>
    <row r="85" spans="1:9" ht="12.75" customHeight="1" x14ac:dyDescent="0.2">
      <c r="A85" s="245" t="s">
        <v>428</v>
      </c>
      <c r="B85" s="245"/>
      <c r="C85" s="245"/>
      <c r="D85" s="245"/>
      <c r="E85" s="245"/>
      <c r="F85" s="245"/>
      <c r="G85" s="58">
        <v>77</v>
      </c>
      <c r="H85" s="68">
        <f>H86+H87+H88+H89+H90+H91</f>
        <v>22159551.109999999</v>
      </c>
      <c r="I85" s="68">
        <f>I86+I87+I88+I89+I90+I91</f>
        <v>-621077.68999999994</v>
      </c>
    </row>
    <row r="86" spans="1:9" ht="25.5" customHeight="1" x14ac:dyDescent="0.2">
      <c r="A86" s="226" t="s">
        <v>423</v>
      </c>
      <c r="B86" s="226"/>
      <c r="C86" s="226"/>
      <c r="D86" s="226"/>
      <c r="E86" s="226"/>
      <c r="F86" s="226"/>
      <c r="G86" s="57">
        <v>78</v>
      </c>
      <c r="H86" s="67">
        <v>22159551.109999999</v>
      </c>
      <c r="I86" s="67">
        <v>-638453.49</v>
      </c>
    </row>
    <row r="87" spans="1:9" ht="12.75" customHeight="1" x14ac:dyDescent="0.2">
      <c r="A87" s="226" t="s">
        <v>73</v>
      </c>
      <c r="B87" s="226"/>
      <c r="C87" s="226"/>
      <c r="D87" s="226"/>
      <c r="E87" s="226"/>
      <c r="F87" s="226"/>
      <c r="G87" s="57">
        <v>79</v>
      </c>
      <c r="H87" s="67">
        <v>0</v>
      </c>
      <c r="I87" s="67">
        <v>17375.8</v>
      </c>
    </row>
    <row r="88" spans="1:9" ht="12.75" customHeight="1" x14ac:dyDescent="0.2">
      <c r="A88" s="226" t="s">
        <v>74</v>
      </c>
      <c r="B88" s="226"/>
      <c r="C88" s="226"/>
      <c r="D88" s="226"/>
      <c r="E88" s="226"/>
      <c r="F88" s="226"/>
      <c r="G88" s="57">
        <v>80</v>
      </c>
      <c r="H88" s="67">
        <v>0</v>
      </c>
      <c r="I88" s="67">
        <v>0</v>
      </c>
    </row>
    <row r="89" spans="1:9" ht="12.75" customHeight="1" x14ac:dyDescent="0.2">
      <c r="A89" s="226" t="s">
        <v>340</v>
      </c>
      <c r="B89" s="226"/>
      <c r="C89" s="226"/>
      <c r="D89" s="226"/>
      <c r="E89" s="226"/>
      <c r="F89" s="226"/>
      <c r="G89" s="57">
        <v>81</v>
      </c>
      <c r="H89" s="67">
        <v>0</v>
      </c>
      <c r="I89" s="67">
        <v>0</v>
      </c>
    </row>
    <row r="90" spans="1:9" ht="24" customHeight="1" x14ac:dyDescent="0.2">
      <c r="A90" s="226" t="s">
        <v>341</v>
      </c>
      <c r="B90" s="226"/>
      <c r="C90" s="226"/>
      <c r="D90" s="226"/>
      <c r="E90" s="226"/>
      <c r="F90" s="226"/>
      <c r="G90" s="57">
        <v>82</v>
      </c>
      <c r="H90" s="67">
        <v>0</v>
      </c>
      <c r="I90" s="67">
        <v>0</v>
      </c>
    </row>
    <row r="91" spans="1:9" x14ac:dyDescent="0.2">
      <c r="A91" s="226" t="s">
        <v>424</v>
      </c>
      <c r="B91" s="226"/>
      <c r="C91" s="226"/>
      <c r="D91" s="226"/>
      <c r="E91" s="226"/>
      <c r="F91" s="226"/>
      <c r="G91" s="57">
        <v>83</v>
      </c>
      <c r="H91" s="67">
        <v>0</v>
      </c>
      <c r="I91" s="67">
        <v>0</v>
      </c>
    </row>
    <row r="92" spans="1:9" ht="12.75" customHeight="1" x14ac:dyDescent="0.2">
      <c r="A92" s="227" t="s">
        <v>429</v>
      </c>
      <c r="B92" s="227"/>
      <c r="C92" s="227"/>
      <c r="D92" s="227"/>
      <c r="E92" s="227"/>
      <c r="F92" s="227"/>
      <c r="G92" s="58">
        <v>84</v>
      </c>
      <c r="H92" s="68">
        <f>H93-H94</f>
        <v>822745742.99000001</v>
      </c>
      <c r="I92" s="68">
        <f>I93-I94</f>
        <v>880011893.25999999</v>
      </c>
    </row>
    <row r="93" spans="1:9" ht="12.75" customHeight="1" x14ac:dyDescent="0.2">
      <c r="A93" s="226" t="s">
        <v>75</v>
      </c>
      <c r="B93" s="226"/>
      <c r="C93" s="226"/>
      <c r="D93" s="226"/>
      <c r="E93" s="226"/>
      <c r="F93" s="226"/>
      <c r="G93" s="57">
        <v>85</v>
      </c>
      <c r="H93" s="69">
        <v>822745742.99000001</v>
      </c>
      <c r="I93" s="69">
        <v>880011893.25999999</v>
      </c>
    </row>
    <row r="94" spans="1:9" ht="12.75" customHeight="1" x14ac:dyDescent="0.2">
      <c r="A94" s="226" t="s">
        <v>76</v>
      </c>
      <c r="B94" s="226"/>
      <c r="C94" s="226"/>
      <c r="D94" s="226"/>
      <c r="E94" s="226"/>
      <c r="F94" s="226"/>
      <c r="G94" s="57">
        <v>86</v>
      </c>
      <c r="H94" s="69">
        <v>0</v>
      </c>
      <c r="I94" s="69">
        <v>0</v>
      </c>
    </row>
    <row r="95" spans="1:9" ht="12.75" customHeight="1" x14ac:dyDescent="0.2">
      <c r="A95" s="227" t="s">
        <v>430</v>
      </c>
      <c r="B95" s="227"/>
      <c r="C95" s="227"/>
      <c r="D95" s="227"/>
      <c r="E95" s="227"/>
      <c r="F95" s="227"/>
      <c r="G95" s="58">
        <v>87</v>
      </c>
      <c r="H95" s="68">
        <f>H96-H97</f>
        <v>75014494.400000006</v>
      </c>
      <c r="I95" s="68">
        <f>I96-I97</f>
        <v>28507821.879999999</v>
      </c>
    </row>
    <row r="96" spans="1:9" ht="12.75" customHeight="1" x14ac:dyDescent="0.2">
      <c r="A96" s="226" t="s">
        <v>77</v>
      </c>
      <c r="B96" s="226"/>
      <c r="C96" s="226"/>
      <c r="D96" s="226"/>
      <c r="E96" s="226"/>
      <c r="F96" s="226"/>
      <c r="G96" s="57">
        <v>88</v>
      </c>
      <c r="H96" s="69">
        <v>75014494.400000006</v>
      </c>
      <c r="I96" s="69">
        <v>28507821.879999999</v>
      </c>
    </row>
    <row r="97" spans="1:9" ht="12.75" customHeight="1" x14ac:dyDescent="0.2">
      <c r="A97" s="226" t="s">
        <v>78</v>
      </c>
      <c r="B97" s="226"/>
      <c r="C97" s="226"/>
      <c r="D97" s="226"/>
      <c r="E97" s="226"/>
      <c r="F97" s="226"/>
      <c r="G97" s="57">
        <v>89</v>
      </c>
      <c r="H97" s="69">
        <v>0</v>
      </c>
      <c r="I97" s="69">
        <v>0</v>
      </c>
    </row>
    <row r="98" spans="1:9" ht="12.75" customHeight="1" x14ac:dyDescent="0.2">
      <c r="A98" s="229" t="s">
        <v>79</v>
      </c>
      <c r="B98" s="229"/>
      <c r="C98" s="229"/>
      <c r="D98" s="229"/>
      <c r="E98" s="229"/>
      <c r="F98" s="229"/>
      <c r="G98" s="57">
        <v>90</v>
      </c>
      <c r="H98" s="69">
        <v>0</v>
      </c>
      <c r="I98" s="69">
        <v>0</v>
      </c>
    </row>
    <row r="99" spans="1:9" ht="12.75" customHeight="1" x14ac:dyDescent="0.2">
      <c r="A99" s="228" t="s">
        <v>431</v>
      </c>
      <c r="B99" s="228"/>
      <c r="C99" s="228"/>
      <c r="D99" s="228"/>
      <c r="E99" s="228"/>
      <c r="F99" s="228"/>
      <c r="G99" s="58">
        <v>91</v>
      </c>
      <c r="H99" s="68">
        <f>SUM(H100:H105)</f>
        <v>2596432.94</v>
      </c>
      <c r="I99" s="68">
        <f>SUM(I100:I105)</f>
        <v>3182104.6</v>
      </c>
    </row>
    <row r="100" spans="1:9" ht="12.75" customHeight="1" x14ac:dyDescent="0.2">
      <c r="A100" s="226" t="s">
        <v>80</v>
      </c>
      <c r="B100" s="226"/>
      <c r="C100" s="226"/>
      <c r="D100" s="226"/>
      <c r="E100" s="226"/>
      <c r="F100" s="226"/>
      <c r="G100" s="57">
        <v>92</v>
      </c>
      <c r="H100" s="69">
        <v>283584.26</v>
      </c>
      <c r="I100" s="69">
        <v>357267</v>
      </c>
    </row>
    <row r="101" spans="1:9" ht="12.75" customHeight="1" x14ac:dyDescent="0.2">
      <c r="A101" s="226" t="s">
        <v>81</v>
      </c>
      <c r="B101" s="226"/>
      <c r="C101" s="226"/>
      <c r="D101" s="226"/>
      <c r="E101" s="226"/>
      <c r="F101" s="226"/>
      <c r="G101" s="57">
        <v>93</v>
      </c>
      <c r="H101" s="69">
        <v>0</v>
      </c>
      <c r="I101" s="69">
        <v>0</v>
      </c>
    </row>
    <row r="102" spans="1:9" ht="12.75" customHeight="1" x14ac:dyDescent="0.2">
      <c r="A102" s="226" t="s">
        <v>82</v>
      </c>
      <c r="B102" s="226"/>
      <c r="C102" s="226"/>
      <c r="D102" s="226"/>
      <c r="E102" s="226"/>
      <c r="F102" s="226"/>
      <c r="G102" s="57">
        <v>94</v>
      </c>
      <c r="H102" s="69">
        <v>0</v>
      </c>
      <c r="I102" s="69">
        <v>0</v>
      </c>
    </row>
    <row r="103" spans="1:9" ht="12.75" customHeight="1" x14ac:dyDescent="0.2">
      <c r="A103" s="226" t="s">
        <v>83</v>
      </c>
      <c r="B103" s="226"/>
      <c r="C103" s="226"/>
      <c r="D103" s="226"/>
      <c r="E103" s="226"/>
      <c r="F103" s="226"/>
      <c r="G103" s="57">
        <v>95</v>
      </c>
      <c r="H103" s="67">
        <v>0</v>
      </c>
      <c r="I103" s="67">
        <v>0</v>
      </c>
    </row>
    <row r="104" spans="1:9" ht="12.75" customHeight="1" x14ac:dyDescent="0.2">
      <c r="A104" s="226" t="s">
        <v>84</v>
      </c>
      <c r="B104" s="226"/>
      <c r="C104" s="226"/>
      <c r="D104" s="226"/>
      <c r="E104" s="226"/>
      <c r="F104" s="226"/>
      <c r="G104" s="57">
        <v>96</v>
      </c>
      <c r="H104" s="67">
        <v>0</v>
      </c>
      <c r="I104" s="67">
        <v>0</v>
      </c>
    </row>
    <row r="105" spans="1:9" ht="12.75" customHeight="1" x14ac:dyDescent="0.2">
      <c r="A105" s="226" t="s">
        <v>85</v>
      </c>
      <c r="B105" s="226"/>
      <c r="C105" s="226"/>
      <c r="D105" s="226"/>
      <c r="E105" s="226"/>
      <c r="F105" s="226"/>
      <c r="G105" s="57">
        <v>97</v>
      </c>
      <c r="H105" s="67">
        <v>2312848.6800000002</v>
      </c>
      <c r="I105" s="67">
        <v>2824837.6</v>
      </c>
    </row>
    <row r="106" spans="1:9" ht="12.75" customHeight="1" x14ac:dyDescent="0.2">
      <c r="A106" s="228" t="s">
        <v>432</v>
      </c>
      <c r="B106" s="228"/>
      <c r="C106" s="228"/>
      <c r="D106" s="228"/>
      <c r="E106" s="228"/>
      <c r="F106" s="228"/>
      <c r="G106" s="58">
        <v>98</v>
      </c>
      <c r="H106" s="68">
        <f>SUM(H107:H117)</f>
        <v>3515613.32</v>
      </c>
      <c r="I106" s="68">
        <f>SUM(I107:I117)</f>
        <v>57517.73</v>
      </c>
    </row>
    <row r="107" spans="1:9" ht="12.75" customHeight="1" x14ac:dyDescent="0.2">
      <c r="A107" s="226" t="s">
        <v>86</v>
      </c>
      <c r="B107" s="226"/>
      <c r="C107" s="226"/>
      <c r="D107" s="226"/>
      <c r="E107" s="226"/>
      <c r="F107" s="226"/>
      <c r="G107" s="57">
        <v>99</v>
      </c>
      <c r="H107" s="70">
        <v>0</v>
      </c>
      <c r="I107" s="70">
        <v>0</v>
      </c>
    </row>
    <row r="108" spans="1:9" ht="12.75" customHeight="1" x14ac:dyDescent="0.2">
      <c r="A108" s="226" t="s">
        <v>87</v>
      </c>
      <c r="B108" s="226"/>
      <c r="C108" s="226"/>
      <c r="D108" s="226"/>
      <c r="E108" s="226"/>
      <c r="F108" s="226"/>
      <c r="G108" s="57">
        <v>100</v>
      </c>
      <c r="H108" s="69">
        <v>0</v>
      </c>
      <c r="I108" s="69">
        <v>0</v>
      </c>
    </row>
    <row r="109" spans="1:9" ht="12.75" customHeight="1" x14ac:dyDescent="0.2">
      <c r="A109" s="226" t="s">
        <v>88</v>
      </c>
      <c r="B109" s="226"/>
      <c r="C109" s="226"/>
      <c r="D109" s="226"/>
      <c r="E109" s="226"/>
      <c r="F109" s="226"/>
      <c r="G109" s="57">
        <v>101</v>
      </c>
      <c r="H109" s="69">
        <v>0</v>
      </c>
      <c r="I109" s="69">
        <v>0</v>
      </c>
    </row>
    <row r="110" spans="1:9" ht="22.15" customHeight="1" x14ac:dyDescent="0.2">
      <c r="A110" s="226" t="s">
        <v>89</v>
      </c>
      <c r="B110" s="226"/>
      <c r="C110" s="226"/>
      <c r="D110" s="226"/>
      <c r="E110" s="226"/>
      <c r="F110" s="226"/>
      <c r="G110" s="57">
        <v>102</v>
      </c>
      <c r="H110" s="69">
        <v>0</v>
      </c>
      <c r="I110" s="69">
        <v>0</v>
      </c>
    </row>
    <row r="111" spans="1:9" ht="12.75" customHeight="1" x14ac:dyDescent="0.2">
      <c r="A111" s="226" t="s">
        <v>90</v>
      </c>
      <c r="B111" s="226"/>
      <c r="C111" s="226"/>
      <c r="D111" s="226"/>
      <c r="E111" s="226"/>
      <c r="F111" s="226"/>
      <c r="G111" s="57">
        <v>103</v>
      </c>
      <c r="H111" s="69">
        <v>0</v>
      </c>
      <c r="I111" s="69">
        <v>0</v>
      </c>
    </row>
    <row r="112" spans="1:9" ht="12.75" customHeight="1" x14ac:dyDescent="0.2">
      <c r="A112" s="226" t="s">
        <v>91</v>
      </c>
      <c r="B112" s="226"/>
      <c r="C112" s="226"/>
      <c r="D112" s="226"/>
      <c r="E112" s="226"/>
      <c r="F112" s="226"/>
      <c r="G112" s="57">
        <v>104</v>
      </c>
      <c r="H112" s="69">
        <v>0</v>
      </c>
      <c r="I112" s="69">
        <v>0</v>
      </c>
    </row>
    <row r="113" spans="1:9" ht="12.75" customHeight="1" x14ac:dyDescent="0.2">
      <c r="A113" s="226" t="s">
        <v>92</v>
      </c>
      <c r="B113" s="226"/>
      <c r="C113" s="226"/>
      <c r="D113" s="226"/>
      <c r="E113" s="226"/>
      <c r="F113" s="226"/>
      <c r="G113" s="57">
        <v>105</v>
      </c>
      <c r="H113" s="69">
        <v>0</v>
      </c>
      <c r="I113" s="69">
        <v>0</v>
      </c>
    </row>
    <row r="114" spans="1:9" ht="12.75" customHeight="1" x14ac:dyDescent="0.2">
      <c r="A114" s="226" t="s">
        <v>93</v>
      </c>
      <c r="B114" s="226"/>
      <c r="C114" s="226"/>
      <c r="D114" s="226"/>
      <c r="E114" s="226"/>
      <c r="F114" s="226"/>
      <c r="G114" s="57">
        <v>106</v>
      </c>
      <c r="H114" s="70">
        <v>0</v>
      </c>
      <c r="I114" s="70">
        <v>0</v>
      </c>
    </row>
    <row r="115" spans="1:9" ht="12.75" customHeight="1" x14ac:dyDescent="0.2">
      <c r="A115" s="226" t="s">
        <v>94</v>
      </c>
      <c r="B115" s="226"/>
      <c r="C115" s="226"/>
      <c r="D115" s="226"/>
      <c r="E115" s="226"/>
      <c r="F115" s="226"/>
      <c r="G115" s="57">
        <v>107</v>
      </c>
      <c r="H115" s="69">
        <v>0</v>
      </c>
      <c r="I115" s="69">
        <v>0</v>
      </c>
    </row>
    <row r="116" spans="1:9" ht="12.75" customHeight="1" x14ac:dyDescent="0.2">
      <c r="A116" s="226" t="s">
        <v>95</v>
      </c>
      <c r="B116" s="226"/>
      <c r="C116" s="226"/>
      <c r="D116" s="226"/>
      <c r="E116" s="226"/>
      <c r="F116" s="226"/>
      <c r="G116" s="57">
        <v>108</v>
      </c>
      <c r="H116" s="67">
        <v>171311.83</v>
      </c>
      <c r="I116" s="67">
        <v>57517.73</v>
      </c>
    </row>
    <row r="117" spans="1:9" ht="12.75" customHeight="1" x14ac:dyDescent="0.2">
      <c r="A117" s="226" t="s">
        <v>96</v>
      </c>
      <c r="B117" s="226"/>
      <c r="C117" s="226"/>
      <c r="D117" s="226"/>
      <c r="E117" s="226"/>
      <c r="F117" s="226"/>
      <c r="G117" s="57">
        <v>109</v>
      </c>
      <c r="H117" s="67">
        <v>3344301.49</v>
      </c>
      <c r="I117" s="67">
        <v>0</v>
      </c>
    </row>
    <row r="118" spans="1:9" ht="12.75" customHeight="1" x14ac:dyDescent="0.2">
      <c r="A118" s="228" t="s">
        <v>433</v>
      </c>
      <c r="B118" s="228"/>
      <c r="C118" s="228"/>
      <c r="D118" s="228"/>
      <c r="E118" s="228"/>
      <c r="F118" s="228"/>
      <c r="G118" s="58">
        <v>110</v>
      </c>
      <c r="H118" s="68">
        <f>SUM(H119:H132)</f>
        <v>5021990.47</v>
      </c>
      <c r="I118" s="68">
        <f>SUM(I119:I132)</f>
        <v>7828802.71</v>
      </c>
    </row>
    <row r="119" spans="1:9" ht="12.75" customHeight="1" x14ac:dyDescent="0.2">
      <c r="A119" s="226" t="s">
        <v>86</v>
      </c>
      <c r="B119" s="226"/>
      <c r="C119" s="226"/>
      <c r="D119" s="226"/>
      <c r="E119" s="226"/>
      <c r="F119" s="226"/>
      <c r="G119" s="57">
        <v>111</v>
      </c>
      <c r="H119" s="69">
        <v>34676.97</v>
      </c>
      <c r="I119" s="69">
        <v>46164.13</v>
      </c>
    </row>
    <row r="120" spans="1:9" ht="12.75" customHeight="1" x14ac:dyDescent="0.2">
      <c r="A120" s="226" t="s">
        <v>87</v>
      </c>
      <c r="B120" s="226"/>
      <c r="C120" s="226"/>
      <c r="D120" s="226"/>
      <c r="E120" s="226"/>
      <c r="F120" s="226"/>
      <c r="G120" s="57">
        <v>112</v>
      </c>
      <c r="H120" s="69">
        <v>13912.5</v>
      </c>
      <c r="I120" s="69">
        <v>0</v>
      </c>
    </row>
    <row r="121" spans="1:9" ht="12.75" customHeight="1" x14ac:dyDescent="0.2">
      <c r="A121" s="226" t="s">
        <v>88</v>
      </c>
      <c r="B121" s="226"/>
      <c r="C121" s="226"/>
      <c r="D121" s="226"/>
      <c r="E121" s="226"/>
      <c r="F121" s="226"/>
      <c r="G121" s="57">
        <v>113</v>
      </c>
      <c r="H121" s="69">
        <v>0</v>
      </c>
      <c r="I121" s="69">
        <v>0</v>
      </c>
    </row>
    <row r="122" spans="1:9" ht="25.9" customHeight="1" x14ac:dyDescent="0.2">
      <c r="A122" s="226" t="s">
        <v>89</v>
      </c>
      <c r="B122" s="226"/>
      <c r="C122" s="226"/>
      <c r="D122" s="226"/>
      <c r="E122" s="226"/>
      <c r="F122" s="226"/>
      <c r="G122" s="57">
        <v>114</v>
      </c>
      <c r="H122" s="69">
        <v>0</v>
      </c>
      <c r="I122" s="69">
        <v>0</v>
      </c>
    </row>
    <row r="123" spans="1:9" ht="12.75" customHeight="1" x14ac:dyDescent="0.2">
      <c r="A123" s="226" t="s">
        <v>90</v>
      </c>
      <c r="B123" s="226"/>
      <c r="C123" s="226"/>
      <c r="D123" s="226"/>
      <c r="E123" s="226"/>
      <c r="F123" s="226"/>
      <c r="G123" s="57">
        <v>115</v>
      </c>
      <c r="H123" s="69">
        <v>0</v>
      </c>
      <c r="I123" s="69">
        <v>0</v>
      </c>
    </row>
    <row r="124" spans="1:9" ht="12.75" customHeight="1" x14ac:dyDescent="0.2">
      <c r="A124" s="226" t="s">
        <v>91</v>
      </c>
      <c r="B124" s="226"/>
      <c r="C124" s="226"/>
      <c r="D124" s="226"/>
      <c r="E124" s="226"/>
      <c r="F124" s="226"/>
      <c r="G124" s="57">
        <v>116</v>
      </c>
      <c r="H124" s="69">
        <v>0</v>
      </c>
      <c r="I124" s="69">
        <v>0</v>
      </c>
    </row>
    <row r="125" spans="1:9" ht="12.75" customHeight="1" x14ac:dyDescent="0.2">
      <c r="A125" s="226" t="s">
        <v>92</v>
      </c>
      <c r="B125" s="226"/>
      <c r="C125" s="226"/>
      <c r="D125" s="226"/>
      <c r="E125" s="226"/>
      <c r="F125" s="226"/>
      <c r="G125" s="57">
        <v>117</v>
      </c>
      <c r="H125" s="69">
        <v>116242.01</v>
      </c>
      <c r="I125" s="69">
        <v>158129.07999999999</v>
      </c>
    </row>
    <row r="126" spans="1:9" ht="12.75" customHeight="1" x14ac:dyDescent="0.2">
      <c r="A126" s="226" t="s">
        <v>93</v>
      </c>
      <c r="B126" s="226"/>
      <c r="C126" s="226"/>
      <c r="D126" s="226"/>
      <c r="E126" s="226"/>
      <c r="F126" s="226"/>
      <c r="G126" s="57">
        <v>118</v>
      </c>
      <c r="H126" s="69">
        <v>453485.97</v>
      </c>
      <c r="I126" s="69">
        <v>639715.39</v>
      </c>
    </row>
    <row r="127" spans="1:9" x14ac:dyDescent="0.2">
      <c r="A127" s="226" t="s">
        <v>94</v>
      </c>
      <c r="B127" s="226"/>
      <c r="C127" s="226"/>
      <c r="D127" s="226"/>
      <c r="E127" s="226"/>
      <c r="F127" s="226"/>
      <c r="G127" s="57">
        <v>119</v>
      </c>
      <c r="H127" s="69">
        <v>0</v>
      </c>
      <c r="I127" s="69">
        <v>0</v>
      </c>
    </row>
    <row r="128" spans="1:9" x14ac:dyDescent="0.2">
      <c r="A128" s="226" t="s">
        <v>97</v>
      </c>
      <c r="B128" s="226"/>
      <c r="C128" s="226"/>
      <c r="D128" s="226"/>
      <c r="E128" s="226"/>
      <c r="F128" s="226"/>
      <c r="G128" s="57">
        <v>120</v>
      </c>
      <c r="H128" s="69">
        <v>262701.14</v>
      </c>
      <c r="I128" s="69">
        <v>300562.84000000003</v>
      </c>
    </row>
    <row r="129" spans="1:9" x14ac:dyDescent="0.2">
      <c r="A129" s="226" t="s">
        <v>98</v>
      </c>
      <c r="B129" s="226"/>
      <c r="C129" s="226"/>
      <c r="D129" s="226"/>
      <c r="E129" s="226"/>
      <c r="F129" s="226"/>
      <c r="G129" s="57">
        <v>121</v>
      </c>
      <c r="H129" s="69">
        <v>83520.45</v>
      </c>
      <c r="I129" s="69">
        <v>2822200.68</v>
      </c>
    </row>
    <row r="130" spans="1:9" x14ac:dyDescent="0.2">
      <c r="A130" s="226" t="s">
        <v>99</v>
      </c>
      <c r="B130" s="226"/>
      <c r="C130" s="226"/>
      <c r="D130" s="226"/>
      <c r="E130" s="226"/>
      <c r="F130" s="226"/>
      <c r="G130" s="57">
        <v>122</v>
      </c>
      <c r="H130" s="69">
        <v>2415833.2599999998</v>
      </c>
      <c r="I130" s="69">
        <v>2370674.8199999998</v>
      </c>
    </row>
    <row r="131" spans="1:9" x14ac:dyDescent="0.2">
      <c r="A131" s="226" t="s">
        <v>100</v>
      </c>
      <c r="B131" s="226"/>
      <c r="C131" s="226"/>
      <c r="D131" s="226"/>
      <c r="E131" s="226"/>
      <c r="F131" s="226"/>
      <c r="G131" s="57">
        <v>123</v>
      </c>
      <c r="H131" s="67">
        <v>0</v>
      </c>
      <c r="I131" s="67">
        <v>0</v>
      </c>
    </row>
    <row r="132" spans="1:9" x14ac:dyDescent="0.2">
      <c r="A132" s="226" t="s">
        <v>101</v>
      </c>
      <c r="B132" s="226"/>
      <c r="C132" s="226"/>
      <c r="D132" s="226"/>
      <c r="E132" s="226"/>
      <c r="F132" s="226"/>
      <c r="G132" s="57">
        <v>124</v>
      </c>
      <c r="H132" s="67">
        <v>1641618.17</v>
      </c>
      <c r="I132" s="67">
        <v>1491355.77</v>
      </c>
    </row>
    <row r="133" spans="1:9" ht="22.15" customHeight="1" x14ac:dyDescent="0.2">
      <c r="A133" s="244" t="s">
        <v>102</v>
      </c>
      <c r="B133" s="244"/>
      <c r="C133" s="244"/>
      <c r="D133" s="244"/>
      <c r="E133" s="244"/>
      <c r="F133" s="244"/>
      <c r="G133" s="57">
        <v>125</v>
      </c>
      <c r="H133" s="67">
        <v>576012.93000000005</v>
      </c>
      <c r="I133" s="67">
        <v>1184610.46</v>
      </c>
    </row>
    <row r="134" spans="1:9" x14ac:dyDescent="0.2">
      <c r="A134" s="228" t="s">
        <v>434</v>
      </c>
      <c r="B134" s="228"/>
      <c r="C134" s="228"/>
      <c r="D134" s="228"/>
      <c r="E134" s="228"/>
      <c r="F134" s="228"/>
      <c r="G134" s="58">
        <v>126</v>
      </c>
      <c r="H134" s="68">
        <f>H75+H99+H106+H118+H133</f>
        <v>963314296.21000004</v>
      </c>
      <c r="I134" s="68">
        <f>I75+I99+I106+I118+I133</f>
        <v>952488286.49000001</v>
      </c>
    </row>
    <row r="135" spans="1:9" x14ac:dyDescent="0.2">
      <c r="A135" s="244" t="s">
        <v>103</v>
      </c>
      <c r="B135" s="244"/>
      <c r="C135" s="244"/>
      <c r="D135" s="244"/>
      <c r="E135" s="244"/>
      <c r="F135" s="244"/>
      <c r="G135" s="57">
        <v>127</v>
      </c>
      <c r="H135" s="67">
        <v>0</v>
      </c>
      <c r="I135" s="67">
        <v>0</v>
      </c>
    </row>
  </sheetData>
  <sheetProtection algorithmName="SHA-512" hashValue="wlAf9P7D1pOCBw102SlwJeoO5zeqc5GfduKYldpK0y32LTI0azmUG26KCcGuMw1MGPbu+iS6OGqmIJ252d48MQ==" saltValue="hlflA0wSXw0z/9cyTpTCug==" spinCount="100000" sheet="1" objects="1" scenarios="1"/>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rowBreaks count="1" manualBreakCount="1">
    <brk id="105"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zoomScaleNormal="100" zoomScaleSheetLayoutView="100" workbookViewId="0">
      <pane ySplit="2" topLeftCell="A3" activePane="bottomLeft" state="frozen"/>
      <selection sqref="A1:C1"/>
      <selection pane="bottomLeft" activeCell="A3" sqref="A3:I3"/>
    </sheetView>
  </sheetViews>
  <sheetFormatPr defaultRowHeight="12.75" x14ac:dyDescent="0.2"/>
  <cols>
    <col min="1" max="7" width="9.140625" style="2"/>
    <col min="8" max="9" width="18.5703125" style="2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53" t="s">
        <v>105</v>
      </c>
      <c r="B1" s="231"/>
      <c r="C1" s="231"/>
      <c r="D1" s="231"/>
      <c r="E1" s="231"/>
      <c r="F1" s="231"/>
      <c r="G1" s="231"/>
      <c r="H1" s="231"/>
      <c r="I1" s="231"/>
    </row>
    <row r="2" spans="1:9" x14ac:dyDescent="0.2">
      <c r="A2" s="252" t="s">
        <v>462</v>
      </c>
      <c r="B2" s="233"/>
      <c r="C2" s="233"/>
      <c r="D2" s="233"/>
      <c r="E2" s="233"/>
      <c r="F2" s="233"/>
      <c r="G2" s="233"/>
      <c r="H2" s="233"/>
      <c r="I2" s="233"/>
    </row>
    <row r="3" spans="1:9" x14ac:dyDescent="0.2">
      <c r="A3" s="261" t="s">
        <v>436</v>
      </c>
      <c r="B3" s="262"/>
      <c r="C3" s="262"/>
      <c r="D3" s="262"/>
      <c r="E3" s="262"/>
      <c r="F3" s="262"/>
      <c r="G3" s="262"/>
      <c r="H3" s="262"/>
      <c r="I3" s="262"/>
    </row>
    <row r="4" spans="1:9" x14ac:dyDescent="0.2">
      <c r="A4" s="251" t="s">
        <v>465</v>
      </c>
      <c r="B4" s="236"/>
      <c r="C4" s="236"/>
      <c r="D4" s="236"/>
      <c r="E4" s="236"/>
      <c r="F4" s="236"/>
      <c r="G4" s="236"/>
      <c r="H4" s="236"/>
      <c r="I4" s="237"/>
    </row>
    <row r="5" spans="1:9" ht="23.25" x14ac:dyDescent="0.2">
      <c r="A5" s="249" t="s">
        <v>2</v>
      </c>
      <c r="B5" s="241"/>
      <c r="C5" s="241"/>
      <c r="D5" s="241"/>
      <c r="E5" s="241"/>
      <c r="F5" s="241"/>
      <c r="G5" s="59" t="s">
        <v>106</v>
      </c>
      <c r="H5" s="60" t="s">
        <v>290</v>
      </c>
      <c r="I5" s="60" t="s">
        <v>275</v>
      </c>
    </row>
    <row r="6" spans="1:9" x14ac:dyDescent="0.2">
      <c r="A6" s="250">
        <v>1</v>
      </c>
      <c r="B6" s="239"/>
      <c r="C6" s="239"/>
      <c r="D6" s="239"/>
      <c r="E6" s="239"/>
      <c r="F6" s="239"/>
      <c r="G6" s="61">
        <v>2</v>
      </c>
      <c r="H6" s="60">
        <v>3</v>
      </c>
      <c r="I6" s="60">
        <v>4</v>
      </c>
    </row>
    <row r="7" spans="1:9" x14ac:dyDescent="0.2">
      <c r="A7" s="228" t="s">
        <v>348</v>
      </c>
      <c r="B7" s="228"/>
      <c r="C7" s="228"/>
      <c r="D7" s="228"/>
      <c r="E7" s="228"/>
      <c r="F7" s="228"/>
      <c r="G7" s="58">
        <v>1</v>
      </c>
      <c r="H7" s="68">
        <f>SUM(H8:H12)</f>
        <v>83606653.340000004</v>
      </c>
      <c r="I7" s="68">
        <f>SUM(I8:I12)</f>
        <v>35972914.990000002</v>
      </c>
    </row>
    <row r="8" spans="1:9" x14ac:dyDescent="0.2">
      <c r="A8" s="226" t="s">
        <v>118</v>
      </c>
      <c r="B8" s="226"/>
      <c r="C8" s="226"/>
      <c r="D8" s="226"/>
      <c r="E8" s="226"/>
      <c r="F8" s="226"/>
      <c r="G8" s="57">
        <v>2</v>
      </c>
      <c r="H8" s="67">
        <v>4072955.7</v>
      </c>
      <c r="I8" s="67">
        <v>4052607.5</v>
      </c>
    </row>
    <row r="9" spans="1:9" x14ac:dyDescent="0.2">
      <c r="A9" s="226" t="s">
        <v>435</v>
      </c>
      <c r="B9" s="226"/>
      <c r="C9" s="226"/>
      <c r="D9" s="226"/>
      <c r="E9" s="226"/>
      <c r="F9" s="226"/>
      <c r="G9" s="57">
        <v>3</v>
      </c>
      <c r="H9" s="67">
        <v>451830.88</v>
      </c>
      <c r="I9" s="67">
        <v>446961.31</v>
      </c>
    </row>
    <row r="10" spans="1:9" x14ac:dyDescent="0.2">
      <c r="A10" s="226" t="s">
        <v>119</v>
      </c>
      <c r="B10" s="226"/>
      <c r="C10" s="226"/>
      <c r="D10" s="226"/>
      <c r="E10" s="226"/>
      <c r="F10" s="226"/>
      <c r="G10" s="57">
        <v>4</v>
      </c>
      <c r="H10" s="67">
        <v>0</v>
      </c>
      <c r="I10" s="67">
        <v>0</v>
      </c>
    </row>
    <row r="11" spans="1:9" x14ac:dyDescent="0.2">
      <c r="A11" s="226" t="s">
        <v>120</v>
      </c>
      <c r="B11" s="226"/>
      <c r="C11" s="226"/>
      <c r="D11" s="226"/>
      <c r="E11" s="226"/>
      <c r="F11" s="226"/>
      <c r="G11" s="57">
        <v>5</v>
      </c>
      <c r="H11" s="67">
        <v>77261918.409999996</v>
      </c>
      <c r="I11" s="67">
        <v>30882065.359999999</v>
      </c>
    </row>
    <row r="12" spans="1:9" x14ac:dyDescent="0.2">
      <c r="A12" s="226" t="s">
        <v>121</v>
      </c>
      <c r="B12" s="226"/>
      <c r="C12" s="226"/>
      <c r="D12" s="226"/>
      <c r="E12" s="226"/>
      <c r="F12" s="226"/>
      <c r="G12" s="57">
        <v>6</v>
      </c>
      <c r="H12" s="67">
        <v>1819948.35</v>
      </c>
      <c r="I12" s="67">
        <v>591280.81999999995</v>
      </c>
    </row>
    <row r="13" spans="1:9" ht="16.5" customHeight="1" x14ac:dyDescent="0.2">
      <c r="A13" s="228" t="s">
        <v>349</v>
      </c>
      <c r="B13" s="228"/>
      <c r="C13" s="228"/>
      <c r="D13" s="228"/>
      <c r="E13" s="228"/>
      <c r="F13" s="228"/>
      <c r="G13" s="58">
        <v>7</v>
      </c>
      <c r="H13" s="68">
        <f>H14+H15+H19+H23+H24+H25+H28+H35</f>
        <v>12397124.060000001</v>
      </c>
      <c r="I13" s="68">
        <f>I14+I15+I19+I23+I24+I25+I28+I35</f>
        <v>13933597.949999999</v>
      </c>
    </row>
    <row r="14" spans="1:9" x14ac:dyDescent="0.2">
      <c r="A14" s="226" t="s">
        <v>107</v>
      </c>
      <c r="B14" s="226"/>
      <c r="C14" s="226"/>
      <c r="D14" s="226"/>
      <c r="E14" s="226"/>
      <c r="F14" s="226"/>
      <c r="G14" s="57">
        <v>8</v>
      </c>
      <c r="H14" s="67">
        <v>0</v>
      </c>
      <c r="I14" s="67">
        <v>0</v>
      </c>
    </row>
    <row r="15" spans="1:9" x14ac:dyDescent="0.2">
      <c r="A15" s="260" t="s">
        <v>417</v>
      </c>
      <c r="B15" s="260"/>
      <c r="C15" s="260"/>
      <c r="D15" s="260"/>
      <c r="E15" s="260"/>
      <c r="F15" s="260"/>
      <c r="G15" s="58">
        <v>9</v>
      </c>
      <c r="H15" s="68">
        <f>SUM(H16:H18)</f>
        <v>3291598.35</v>
      </c>
      <c r="I15" s="68">
        <f>SUM(I16:I18)</f>
        <v>4775568.22</v>
      </c>
    </row>
    <row r="16" spans="1:9" x14ac:dyDescent="0.2">
      <c r="A16" s="254" t="s">
        <v>122</v>
      </c>
      <c r="B16" s="254"/>
      <c r="C16" s="254"/>
      <c r="D16" s="254"/>
      <c r="E16" s="254"/>
      <c r="F16" s="254"/>
      <c r="G16" s="57">
        <v>10</v>
      </c>
      <c r="H16" s="67">
        <v>286033.90000000002</v>
      </c>
      <c r="I16" s="67">
        <v>213368.07</v>
      </c>
    </row>
    <row r="17" spans="1:9" x14ac:dyDescent="0.2">
      <c r="A17" s="254" t="s">
        <v>123</v>
      </c>
      <c r="B17" s="254"/>
      <c r="C17" s="254"/>
      <c r="D17" s="254"/>
      <c r="E17" s="254"/>
      <c r="F17" s="254"/>
      <c r="G17" s="57">
        <v>11</v>
      </c>
      <c r="H17" s="67">
        <v>0</v>
      </c>
      <c r="I17" s="67">
        <v>0</v>
      </c>
    </row>
    <row r="18" spans="1:9" x14ac:dyDescent="0.2">
      <c r="A18" s="254" t="s">
        <v>124</v>
      </c>
      <c r="B18" s="254"/>
      <c r="C18" s="254"/>
      <c r="D18" s="254"/>
      <c r="E18" s="254"/>
      <c r="F18" s="254"/>
      <c r="G18" s="57">
        <v>12</v>
      </c>
      <c r="H18" s="67">
        <v>3005564.45</v>
      </c>
      <c r="I18" s="67">
        <v>4562200.1500000004</v>
      </c>
    </row>
    <row r="19" spans="1:9" x14ac:dyDescent="0.2">
      <c r="A19" s="260" t="s">
        <v>418</v>
      </c>
      <c r="B19" s="260"/>
      <c r="C19" s="260"/>
      <c r="D19" s="260"/>
      <c r="E19" s="260"/>
      <c r="F19" s="260"/>
      <c r="G19" s="58">
        <v>13</v>
      </c>
      <c r="H19" s="68">
        <f>SUM(H20:H22)</f>
        <v>3451198.84</v>
      </c>
      <c r="I19" s="68">
        <f>SUM(I20:I22)</f>
        <v>4045483.87</v>
      </c>
    </row>
    <row r="20" spans="1:9" x14ac:dyDescent="0.2">
      <c r="A20" s="254" t="s">
        <v>108</v>
      </c>
      <c r="B20" s="254"/>
      <c r="C20" s="254"/>
      <c r="D20" s="254"/>
      <c r="E20" s="254"/>
      <c r="F20" s="254"/>
      <c r="G20" s="57">
        <v>14</v>
      </c>
      <c r="H20" s="67">
        <v>1926744.36</v>
      </c>
      <c r="I20" s="67">
        <v>2248425.8199999998</v>
      </c>
    </row>
    <row r="21" spans="1:9" x14ac:dyDescent="0.2">
      <c r="A21" s="254" t="s">
        <v>109</v>
      </c>
      <c r="B21" s="254"/>
      <c r="C21" s="254"/>
      <c r="D21" s="254"/>
      <c r="E21" s="254"/>
      <c r="F21" s="254"/>
      <c r="G21" s="57">
        <v>15</v>
      </c>
      <c r="H21" s="67">
        <v>1045670.64</v>
      </c>
      <c r="I21" s="67">
        <v>1213406.33</v>
      </c>
    </row>
    <row r="22" spans="1:9" x14ac:dyDescent="0.2">
      <c r="A22" s="254" t="s">
        <v>110</v>
      </c>
      <c r="B22" s="254"/>
      <c r="C22" s="254"/>
      <c r="D22" s="254"/>
      <c r="E22" s="254"/>
      <c r="F22" s="254"/>
      <c r="G22" s="57">
        <v>16</v>
      </c>
      <c r="H22" s="67">
        <v>478783.84</v>
      </c>
      <c r="I22" s="67">
        <v>583651.72</v>
      </c>
    </row>
    <row r="23" spans="1:9" x14ac:dyDescent="0.2">
      <c r="A23" s="226" t="s">
        <v>111</v>
      </c>
      <c r="B23" s="226"/>
      <c r="C23" s="226"/>
      <c r="D23" s="226"/>
      <c r="E23" s="226"/>
      <c r="F23" s="226"/>
      <c r="G23" s="57">
        <v>17</v>
      </c>
      <c r="H23" s="67">
        <v>2038975.61</v>
      </c>
      <c r="I23" s="67">
        <v>2105702.7200000002</v>
      </c>
    </row>
    <row r="24" spans="1:9" x14ac:dyDescent="0.2">
      <c r="A24" s="226" t="s">
        <v>112</v>
      </c>
      <c r="B24" s="226"/>
      <c r="C24" s="226"/>
      <c r="D24" s="226"/>
      <c r="E24" s="226"/>
      <c r="F24" s="226"/>
      <c r="G24" s="57">
        <v>18</v>
      </c>
      <c r="H24" s="67">
        <v>3099692.53</v>
      </c>
      <c r="I24" s="67">
        <v>2932600.85</v>
      </c>
    </row>
    <row r="25" spans="1:9" x14ac:dyDescent="0.2">
      <c r="A25" s="260" t="s">
        <v>419</v>
      </c>
      <c r="B25" s="260"/>
      <c r="C25" s="260"/>
      <c r="D25" s="260"/>
      <c r="E25" s="260"/>
      <c r="F25" s="260"/>
      <c r="G25" s="58">
        <v>19</v>
      </c>
      <c r="H25" s="68">
        <f>H26+H27</f>
        <v>0</v>
      </c>
      <c r="I25" s="68">
        <f>I26+I27</f>
        <v>0</v>
      </c>
    </row>
    <row r="26" spans="1:9" x14ac:dyDescent="0.2">
      <c r="A26" s="254" t="s">
        <v>125</v>
      </c>
      <c r="B26" s="254"/>
      <c r="C26" s="254"/>
      <c r="D26" s="254"/>
      <c r="E26" s="254"/>
      <c r="F26" s="254"/>
      <c r="G26" s="57">
        <v>20</v>
      </c>
      <c r="H26" s="67">
        <v>0</v>
      </c>
      <c r="I26" s="67">
        <v>0</v>
      </c>
    </row>
    <row r="27" spans="1:9" x14ac:dyDescent="0.2">
      <c r="A27" s="254" t="s">
        <v>126</v>
      </c>
      <c r="B27" s="254"/>
      <c r="C27" s="254"/>
      <c r="D27" s="254"/>
      <c r="E27" s="254"/>
      <c r="F27" s="254"/>
      <c r="G27" s="57">
        <v>21</v>
      </c>
      <c r="H27" s="67">
        <v>0</v>
      </c>
      <c r="I27" s="67">
        <v>0</v>
      </c>
    </row>
    <row r="28" spans="1:9" x14ac:dyDescent="0.2">
      <c r="A28" s="260" t="s">
        <v>420</v>
      </c>
      <c r="B28" s="260"/>
      <c r="C28" s="260"/>
      <c r="D28" s="260"/>
      <c r="E28" s="260"/>
      <c r="F28" s="260"/>
      <c r="G28" s="58">
        <v>22</v>
      </c>
      <c r="H28" s="68">
        <f>SUM(H29:H34)</f>
        <v>515449.24</v>
      </c>
      <c r="I28" s="68">
        <f>SUM(I29:I34)</f>
        <v>73682.740000000005</v>
      </c>
    </row>
    <row r="29" spans="1:9" x14ac:dyDescent="0.2">
      <c r="A29" s="254" t="s">
        <v>127</v>
      </c>
      <c r="B29" s="254"/>
      <c r="C29" s="254"/>
      <c r="D29" s="254"/>
      <c r="E29" s="254"/>
      <c r="F29" s="254"/>
      <c r="G29" s="57">
        <v>23</v>
      </c>
      <c r="H29" s="67">
        <v>275331.81</v>
      </c>
      <c r="I29" s="67">
        <v>73682.740000000005</v>
      </c>
    </row>
    <row r="30" spans="1:9" x14ac:dyDescent="0.2">
      <c r="A30" s="254" t="s">
        <v>128</v>
      </c>
      <c r="B30" s="254"/>
      <c r="C30" s="254"/>
      <c r="D30" s="254"/>
      <c r="E30" s="254"/>
      <c r="F30" s="254"/>
      <c r="G30" s="57">
        <v>24</v>
      </c>
      <c r="H30" s="67">
        <v>0</v>
      </c>
      <c r="I30" s="67">
        <v>0</v>
      </c>
    </row>
    <row r="31" spans="1:9" x14ac:dyDescent="0.2">
      <c r="A31" s="254" t="s">
        <v>129</v>
      </c>
      <c r="B31" s="254"/>
      <c r="C31" s="254"/>
      <c r="D31" s="254"/>
      <c r="E31" s="254"/>
      <c r="F31" s="254"/>
      <c r="G31" s="57">
        <v>25</v>
      </c>
      <c r="H31" s="67">
        <v>0</v>
      </c>
      <c r="I31" s="67">
        <v>0</v>
      </c>
    </row>
    <row r="32" spans="1:9" x14ac:dyDescent="0.2">
      <c r="A32" s="254" t="s">
        <v>130</v>
      </c>
      <c r="B32" s="254"/>
      <c r="C32" s="254"/>
      <c r="D32" s="254"/>
      <c r="E32" s="254"/>
      <c r="F32" s="254"/>
      <c r="G32" s="57">
        <v>26</v>
      </c>
      <c r="H32" s="67">
        <v>0</v>
      </c>
      <c r="I32" s="67">
        <v>0</v>
      </c>
    </row>
    <row r="33" spans="1:9" x14ac:dyDescent="0.2">
      <c r="A33" s="254" t="s">
        <v>131</v>
      </c>
      <c r="B33" s="254"/>
      <c r="C33" s="254"/>
      <c r="D33" s="254"/>
      <c r="E33" s="254"/>
      <c r="F33" s="254"/>
      <c r="G33" s="57">
        <v>27</v>
      </c>
      <c r="H33" s="67">
        <v>0</v>
      </c>
      <c r="I33" s="67">
        <v>0</v>
      </c>
    </row>
    <row r="34" spans="1:9" x14ac:dyDescent="0.2">
      <c r="A34" s="254" t="s">
        <v>132</v>
      </c>
      <c r="B34" s="254"/>
      <c r="C34" s="254"/>
      <c r="D34" s="254"/>
      <c r="E34" s="254"/>
      <c r="F34" s="254"/>
      <c r="G34" s="57">
        <v>28</v>
      </c>
      <c r="H34" s="67">
        <v>240117.43</v>
      </c>
      <c r="I34" s="67">
        <v>0</v>
      </c>
    </row>
    <row r="35" spans="1:9" x14ac:dyDescent="0.2">
      <c r="A35" s="226" t="s">
        <v>113</v>
      </c>
      <c r="B35" s="226"/>
      <c r="C35" s="226"/>
      <c r="D35" s="226"/>
      <c r="E35" s="226"/>
      <c r="F35" s="226"/>
      <c r="G35" s="57">
        <v>29</v>
      </c>
      <c r="H35" s="67">
        <v>209.49</v>
      </c>
      <c r="I35" s="67">
        <v>559.54999999999995</v>
      </c>
    </row>
    <row r="36" spans="1:9" x14ac:dyDescent="0.2">
      <c r="A36" s="228" t="s">
        <v>350</v>
      </c>
      <c r="B36" s="228"/>
      <c r="C36" s="228"/>
      <c r="D36" s="228"/>
      <c r="E36" s="228"/>
      <c r="F36" s="228"/>
      <c r="G36" s="58">
        <v>30</v>
      </c>
      <c r="H36" s="68">
        <f>SUM(H37:H46)</f>
        <v>4090121.85</v>
      </c>
      <c r="I36" s="68">
        <f>SUM(I37:I46)</f>
        <v>3314378.45</v>
      </c>
    </row>
    <row r="37" spans="1:9" x14ac:dyDescent="0.2">
      <c r="A37" s="226" t="s">
        <v>133</v>
      </c>
      <c r="B37" s="226"/>
      <c r="C37" s="226"/>
      <c r="D37" s="226"/>
      <c r="E37" s="226"/>
      <c r="F37" s="226"/>
      <c r="G37" s="57">
        <v>31</v>
      </c>
      <c r="H37" s="67">
        <v>0</v>
      </c>
      <c r="I37" s="67">
        <v>0</v>
      </c>
    </row>
    <row r="38" spans="1:9" ht="25.15" customHeight="1" x14ac:dyDescent="0.2">
      <c r="A38" s="226" t="s">
        <v>134</v>
      </c>
      <c r="B38" s="226"/>
      <c r="C38" s="226"/>
      <c r="D38" s="226"/>
      <c r="E38" s="226"/>
      <c r="F38" s="226"/>
      <c r="G38" s="57">
        <v>32</v>
      </c>
      <c r="H38" s="67">
        <v>0</v>
      </c>
      <c r="I38" s="67">
        <v>0</v>
      </c>
    </row>
    <row r="39" spans="1:9" ht="28.15" customHeight="1" x14ac:dyDescent="0.2">
      <c r="A39" s="226" t="s">
        <v>135</v>
      </c>
      <c r="B39" s="226"/>
      <c r="C39" s="226"/>
      <c r="D39" s="226"/>
      <c r="E39" s="226"/>
      <c r="F39" s="226"/>
      <c r="G39" s="57">
        <v>33</v>
      </c>
      <c r="H39" s="67">
        <v>2989679.92</v>
      </c>
      <c r="I39" s="67">
        <v>721790.17</v>
      </c>
    </row>
    <row r="40" spans="1:9" ht="28.15" customHeight="1" x14ac:dyDescent="0.2">
      <c r="A40" s="226" t="s">
        <v>136</v>
      </c>
      <c r="B40" s="226"/>
      <c r="C40" s="226"/>
      <c r="D40" s="226"/>
      <c r="E40" s="226"/>
      <c r="F40" s="226"/>
      <c r="G40" s="57">
        <v>34</v>
      </c>
      <c r="H40" s="67">
        <v>0</v>
      </c>
      <c r="I40" s="67">
        <v>0</v>
      </c>
    </row>
    <row r="41" spans="1:9" ht="22.9" customHeight="1" x14ac:dyDescent="0.2">
      <c r="A41" s="226" t="s">
        <v>137</v>
      </c>
      <c r="B41" s="226"/>
      <c r="C41" s="226"/>
      <c r="D41" s="226"/>
      <c r="E41" s="226"/>
      <c r="F41" s="226"/>
      <c r="G41" s="57">
        <v>35</v>
      </c>
      <c r="H41" s="67">
        <v>0</v>
      </c>
      <c r="I41" s="67">
        <v>0</v>
      </c>
    </row>
    <row r="42" spans="1:9" x14ac:dyDescent="0.2">
      <c r="A42" s="226" t="s">
        <v>138</v>
      </c>
      <c r="B42" s="226"/>
      <c r="C42" s="226"/>
      <c r="D42" s="226"/>
      <c r="E42" s="226"/>
      <c r="F42" s="226"/>
      <c r="G42" s="57">
        <v>36</v>
      </c>
      <c r="H42" s="67">
        <v>0</v>
      </c>
      <c r="I42" s="67">
        <v>0</v>
      </c>
    </row>
    <row r="43" spans="1:9" x14ac:dyDescent="0.2">
      <c r="A43" s="226" t="s">
        <v>139</v>
      </c>
      <c r="B43" s="226"/>
      <c r="C43" s="226"/>
      <c r="D43" s="226"/>
      <c r="E43" s="226"/>
      <c r="F43" s="226"/>
      <c r="G43" s="57">
        <v>37</v>
      </c>
      <c r="H43" s="67">
        <v>1100441.93</v>
      </c>
      <c r="I43" s="67">
        <v>2592588.2799999998</v>
      </c>
    </row>
    <row r="44" spans="1:9" x14ac:dyDescent="0.2">
      <c r="A44" s="226" t="s">
        <v>140</v>
      </c>
      <c r="B44" s="226"/>
      <c r="C44" s="226"/>
      <c r="D44" s="226"/>
      <c r="E44" s="226"/>
      <c r="F44" s="226"/>
      <c r="G44" s="57">
        <v>38</v>
      </c>
      <c r="H44" s="67">
        <v>0</v>
      </c>
      <c r="I44" s="67">
        <v>0</v>
      </c>
    </row>
    <row r="45" spans="1:9" x14ac:dyDescent="0.2">
      <c r="A45" s="226" t="s">
        <v>141</v>
      </c>
      <c r="B45" s="226"/>
      <c r="C45" s="226"/>
      <c r="D45" s="226"/>
      <c r="E45" s="226"/>
      <c r="F45" s="226"/>
      <c r="G45" s="57">
        <v>39</v>
      </c>
      <c r="H45" s="67">
        <v>0</v>
      </c>
      <c r="I45" s="67">
        <v>0</v>
      </c>
    </row>
    <row r="46" spans="1:9" x14ac:dyDescent="0.2">
      <c r="A46" s="226" t="s">
        <v>142</v>
      </c>
      <c r="B46" s="226"/>
      <c r="C46" s="226"/>
      <c r="D46" s="226"/>
      <c r="E46" s="226"/>
      <c r="F46" s="226"/>
      <c r="G46" s="57">
        <v>40</v>
      </c>
      <c r="H46" s="67">
        <v>0</v>
      </c>
      <c r="I46" s="67">
        <v>0</v>
      </c>
    </row>
    <row r="47" spans="1:9" x14ac:dyDescent="0.2">
      <c r="A47" s="228" t="s">
        <v>351</v>
      </c>
      <c r="B47" s="228"/>
      <c r="C47" s="228"/>
      <c r="D47" s="228"/>
      <c r="E47" s="228"/>
      <c r="F47" s="228"/>
      <c r="G47" s="58">
        <v>41</v>
      </c>
      <c r="H47" s="68">
        <f>SUM(H48:H54)</f>
        <v>170829.51</v>
      </c>
      <c r="I47" s="68">
        <f>SUM(I48:I54)</f>
        <v>9578.44</v>
      </c>
    </row>
    <row r="48" spans="1:9" ht="23.45" customHeight="1" x14ac:dyDescent="0.2">
      <c r="A48" s="226" t="s">
        <v>143</v>
      </c>
      <c r="B48" s="226"/>
      <c r="C48" s="226"/>
      <c r="D48" s="226"/>
      <c r="E48" s="226"/>
      <c r="F48" s="226"/>
      <c r="G48" s="57">
        <v>42</v>
      </c>
      <c r="H48" s="67">
        <v>164137.87</v>
      </c>
      <c r="I48" s="67">
        <v>2329.66</v>
      </c>
    </row>
    <row r="49" spans="1:9" x14ac:dyDescent="0.2">
      <c r="A49" s="248" t="s">
        <v>144</v>
      </c>
      <c r="B49" s="248"/>
      <c r="C49" s="248"/>
      <c r="D49" s="248"/>
      <c r="E49" s="248"/>
      <c r="F49" s="248"/>
      <c r="G49" s="57">
        <v>43</v>
      </c>
      <c r="H49" s="67">
        <v>0</v>
      </c>
      <c r="I49" s="67">
        <v>0</v>
      </c>
    </row>
    <row r="50" spans="1:9" x14ac:dyDescent="0.2">
      <c r="A50" s="248" t="s">
        <v>145</v>
      </c>
      <c r="B50" s="248"/>
      <c r="C50" s="248"/>
      <c r="D50" s="248"/>
      <c r="E50" s="248"/>
      <c r="F50" s="248"/>
      <c r="G50" s="57">
        <v>44</v>
      </c>
      <c r="H50" s="67">
        <v>6612.78</v>
      </c>
      <c r="I50" s="67">
        <v>5535.48</v>
      </c>
    </row>
    <row r="51" spans="1:9" x14ac:dyDescent="0.2">
      <c r="A51" s="248" t="s">
        <v>146</v>
      </c>
      <c r="B51" s="248"/>
      <c r="C51" s="248"/>
      <c r="D51" s="248"/>
      <c r="E51" s="248"/>
      <c r="F51" s="248"/>
      <c r="G51" s="57">
        <v>45</v>
      </c>
      <c r="H51" s="67">
        <v>78.86</v>
      </c>
      <c r="I51" s="67">
        <v>1713.3</v>
      </c>
    </row>
    <row r="52" spans="1:9" x14ac:dyDescent="0.2">
      <c r="A52" s="248" t="s">
        <v>147</v>
      </c>
      <c r="B52" s="248"/>
      <c r="C52" s="248"/>
      <c r="D52" s="248"/>
      <c r="E52" s="248"/>
      <c r="F52" s="248"/>
      <c r="G52" s="57">
        <v>46</v>
      </c>
      <c r="H52" s="67">
        <v>0</v>
      </c>
      <c r="I52" s="67">
        <v>0</v>
      </c>
    </row>
    <row r="53" spans="1:9" x14ac:dyDescent="0.2">
      <c r="A53" s="248" t="s">
        <v>148</v>
      </c>
      <c r="B53" s="248"/>
      <c r="C53" s="248"/>
      <c r="D53" s="248"/>
      <c r="E53" s="248"/>
      <c r="F53" s="248"/>
      <c r="G53" s="57">
        <v>47</v>
      </c>
      <c r="H53" s="67">
        <v>0</v>
      </c>
      <c r="I53" s="67">
        <v>0</v>
      </c>
    </row>
    <row r="54" spans="1:9" x14ac:dyDescent="0.2">
      <c r="A54" s="248" t="s">
        <v>149</v>
      </c>
      <c r="B54" s="248"/>
      <c r="C54" s="248"/>
      <c r="D54" s="248"/>
      <c r="E54" s="248"/>
      <c r="F54" s="248"/>
      <c r="G54" s="57">
        <v>48</v>
      </c>
      <c r="H54" s="67">
        <v>0</v>
      </c>
      <c r="I54" s="67">
        <v>0</v>
      </c>
    </row>
    <row r="55" spans="1:9" ht="30.6" customHeight="1" x14ac:dyDescent="0.2">
      <c r="A55" s="244" t="s">
        <v>150</v>
      </c>
      <c r="B55" s="244"/>
      <c r="C55" s="244"/>
      <c r="D55" s="244"/>
      <c r="E55" s="244"/>
      <c r="F55" s="244"/>
      <c r="G55" s="57">
        <v>49</v>
      </c>
      <c r="H55" s="67">
        <v>0</v>
      </c>
      <c r="I55" s="67">
        <v>0</v>
      </c>
    </row>
    <row r="56" spans="1:9" x14ac:dyDescent="0.2">
      <c r="A56" s="244" t="s">
        <v>151</v>
      </c>
      <c r="B56" s="244"/>
      <c r="C56" s="244"/>
      <c r="D56" s="244"/>
      <c r="E56" s="244"/>
      <c r="F56" s="244"/>
      <c r="G56" s="57">
        <v>50</v>
      </c>
      <c r="H56" s="67">
        <v>0</v>
      </c>
      <c r="I56" s="67">
        <v>0</v>
      </c>
    </row>
    <row r="57" spans="1:9" ht="28.9" customHeight="1" x14ac:dyDescent="0.2">
      <c r="A57" s="244" t="s">
        <v>152</v>
      </c>
      <c r="B57" s="244"/>
      <c r="C57" s="244"/>
      <c r="D57" s="244"/>
      <c r="E57" s="244"/>
      <c r="F57" s="244"/>
      <c r="G57" s="57">
        <v>51</v>
      </c>
      <c r="H57" s="67">
        <v>0</v>
      </c>
      <c r="I57" s="67">
        <v>0</v>
      </c>
    </row>
    <row r="58" spans="1:9" x14ac:dyDescent="0.2">
      <c r="A58" s="244" t="s">
        <v>153</v>
      </c>
      <c r="B58" s="244"/>
      <c r="C58" s="244"/>
      <c r="D58" s="244"/>
      <c r="E58" s="244"/>
      <c r="F58" s="244"/>
      <c r="G58" s="57">
        <v>52</v>
      </c>
      <c r="H58" s="67">
        <v>0</v>
      </c>
      <c r="I58" s="67">
        <v>0</v>
      </c>
    </row>
    <row r="59" spans="1:9" x14ac:dyDescent="0.2">
      <c r="A59" s="228" t="s">
        <v>352</v>
      </c>
      <c r="B59" s="228"/>
      <c r="C59" s="228"/>
      <c r="D59" s="228"/>
      <c r="E59" s="228"/>
      <c r="F59" s="228"/>
      <c r="G59" s="58">
        <v>53</v>
      </c>
      <c r="H59" s="68">
        <f>H7+H36+H55+H56</f>
        <v>87696775.189999998</v>
      </c>
      <c r="I59" s="68">
        <f>I7+I36+I55+I56</f>
        <v>39287293.439999998</v>
      </c>
    </row>
    <row r="60" spans="1:9" x14ac:dyDescent="0.2">
      <c r="A60" s="228" t="s">
        <v>353</v>
      </c>
      <c r="B60" s="228"/>
      <c r="C60" s="228"/>
      <c r="D60" s="228"/>
      <c r="E60" s="228"/>
      <c r="F60" s="228"/>
      <c r="G60" s="58">
        <v>54</v>
      </c>
      <c r="H60" s="68">
        <f>H13+H47+H57+H58</f>
        <v>12567953.57</v>
      </c>
      <c r="I60" s="68">
        <f>I13+I47+I57+I58</f>
        <v>13943176.390000001</v>
      </c>
    </row>
    <row r="61" spans="1:9" x14ac:dyDescent="0.2">
      <c r="A61" s="228" t="s">
        <v>355</v>
      </c>
      <c r="B61" s="228"/>
      <c r="C61" s="228"/>
      <c r="D61" s="228"/>
      <c r="E61" s="228"/>
      <c r="F61" s="228"/>
      <c r="G61" s="58">
        <v>55</v>
      </c>
      <c r="H61" s="68">
        <f>H59-H60</f>
        <v>75128821.620000005</v>
      </c>
      <c r="I61" s="68">
        <f>I59-I60</f>
        <v>25344117.050000001</v>
      </c>
    </row>
    <row r="62" spans="1:9" x14ac:dyDescent="0.2">
      <c r="A62" s="255" t="s">
        <v>356</v>
      </c>
      <c r="B62" s="255"/>
      <c r="C62" s="255"/>
      <c r="D62" s="255"/>
      <c r="E62" s="255"/>
      <c r="F62" s="255"/>
      <c r="G62" s="58">
        <v>56</v>
      </c>
      <c r="H62" s="68">
        <f>+IF((H59-H60)&gt;0,(H59-H60),0)</f>
        <v>75128821.620000005</v>
      </c>
      <c r="I62" s="68">
        <f>+IF((I59-I60)&gt;0,(I59-I60),0)</f>
        <v>25344117.050000001</v>
      </c>
    </row>
    <row r="63" spans="1:9" x14ac:dyDescent="0.2">
      <c r="A63" s="255" t="s">
        <v>357</v>
      </c>
      <c r="B63" s="255"/>
      <c r="C63" s="255"/>
      <c r="D63" s="255"/>
      <c r="E63" s="255"/>
      <c r="F63" s="255"/>
      <c r="G63" s="58">
        <v>57</v>
      </c>
      <c r="H63" s="68">
        <f>+IF((H59-H60)&lt;0,(H59-H60),0)</f>
        <v>0</v>
      </c>
      <c r="I63" s="68">
        <f>+IF((I59-I60)&lt;0,(I59-I60),0)</f>
        <v>0</v>
      </c>
    </row>
    <row r="64" spans="1:9" x14ac:dyDescent="0.2">
      <c r="A64" s="244" t="s">
        <v>114</v>
      </c>
      <c r="B64" s="244"/>
      <c r="C64" s="244"/>
      <c r="D64" s="244"/>
      <c r="E64" s="244"/>
      <c r="F64" s="244"/>
      <c r="G64" s="57">
        <v>58</v>
      </c>
      <c r="H64" s="67">
        <v>114327.22</v>
      </c>
      <c r="I64" s="67">
        <v>-3163704.83</v>
      </c>
    </row>
    <row r="65" spans="1:9" x14ac:dyDescent="0.2">
      <c r="A65" s="228" t="s">
        <v>358</v>
      </c>
      <c r="B65" s="228"/>
      <c r="C65" s="228"/>
      <c r="D65" s="228"/>
      <c r="E65" s="228"/>
      <c r="F65" s="228"/>
      <c r="G65" s="58">
        <v>59</v>
      </c>
      <c r="H65" s="68">
        <f>H61-H64</f>
        <v>75014494.400000006</v>
      </c>
      <c r="I65" s="68">
        <f>I61-I64</f>
        <v>28507821.879999999</v>
      </c>
    </row>
    <row r="66" spans="1:9" x14ac:dyDescent="0.2">
      <c r="A66" s="255" t="s">
        <v>359</v>
      </c>
      <c r="B66" s="255"/>
      <c r="C66" s="255"/>
      <c r="D66" s="255"/>
      <c r="E66" s="255"/>
      <c r="F66" s="255"/>
      <c r="G66" s="58">
        <v>60</v>
      </c>
      <c r="H66" s="68">
        <f>+IF((H61-H64)&gt;0,(H61-H64),0)</f>
        <v>75014494.400000006</v>
      </c>
      <c r="I66" s="68">
        <f>+IF((I61-I64)&gt;0,(I61-I64),0)</f>
        <v>28507821.879999999</v>
      </c>
    </row>
    <row r="67" spans="1:9" x14ac:dyDescent="0.2">
      <c r="A67" s="255" t="s">
        <v>360</v>
      </c>
      <c r="B67" s="255"/>
      <c r="C67" s="255"/>
      <c r="D67" s="255"/>
      <c r="E67" s="255"/>
      <c r="F67" s="255"/>
      <c r="G67" s="58">
        <v>61</v>
      </c>
      <c r="H67" s="68">
        <f>+IF((H61-H64)&lt;0,(H61-H64),0)</f>
        <v>0</v>
      </c>
      <c r="I67" s="68">
        <f>+IF((I61-I64)&lt;0,(I61-I64),0)</f>
        <v>0</v>
      </c>
    </row>
    <row r="68" spans="1:9" x14ac:dyDescent="0.2">
      <c r="A68" s="246" t="s">
        <v>154</v>
      </c>
      <c r="B68" s="246"/>
      <c r="C68" s="246"/>
      <c r="D68" s="246"/>
      <c r="E68" s="246"/>
      <c r="F68" s="246"/>
      <c r="G68" s="256"/>
      <c r="H68" s="256"/>
      <c r="I68" s="256"/>
    </row>
    <row r="69" spans="1:9" ht="25.9" customHeight="1" x14ac:dyDescent="0.2">
      <c r="A69" s="228" t="s">
        <v>361</v>
      </c>
      <c r="B69" s="228"/>
      <c r="C69" s="228"/>
      <c r="D69" s="228"/>
      <c r="E69" s="228"/>
      <c r="F69" s="228"/>
      <c r="G69" s="58">
        <v>62</v>
      </c>
      <c r="H69" s="68">
        <f>H70-H71</f>
        <v>0</v>
      </c>
      <c r="I69" s="68">
        <f>I70-I71</f>
        <v>0</v>
      </c>
    </row>
    <row r="70" spans="1:9" x14ac:dyDescent="0.2">
      <c r="A70" s="248" t="s">
        <v>155</v>
      </c>
      <c r="B70" s="248"/>
      <c r="C70" s="248"/>
      <c r="D70" s="248"/>
      <c r="E70" s="248"/>
      <c r="F70" s="248"/>
      <c r="G70" s="57">
        <v>63</v>
      </c>
      <c r="H70" s="67">
        <v>0</v>
      </c>
      <c r="I70" s="67">
        <v>0</v>
      </c>
    </row>
    <row r="71" spans="1:9" x14ac:dyDescent="0.2">
      <c r="A71" s="248" t="s">
        <v>156</v>
      </c>
      <c r="B71" s="248"/>
      <c r="C71" s="248"/>
      <c r="D71" s="248"/>
      <c r="E71" s="248"/>
      <c r="F71" s="248"/>
      <c r="G71" s="57">
        <v>64</v>
      </c>
      <c r="H71" s="67">
        <v>0</v>
      </c>
      <c r="I71" s="67">
        <v>0</v>
      </c>
    </row>
    <row r="72" spans="1:9" x14ac:dyDescent="0.2">
      <c r="A72" s="244" t="s">
        <v>157</v>
      </c>
      <c r="B72" s="244"/>
      <c r="C72" s="244"/>
      <c r="D72" s="244"/>
      <c r="E72" s="244"/>
      <c r="F72" s="244"/>
      <c r="G72" s="57">
        <v>65</v>
      </c>
      <c r="H72" s="67">
        <v>0</v>
      </c>
      <c r="I72" s="67">
        <v>0</v>
      </c>
    </row>
    <row r="73" spans="1:9" x14ac:dyDescent="0.2">
      <c r="A73" s="255" t="s">
        <v>362</v>
      </c>
      <c r="B73" s="255"/>
      <c r="C73" s="255"/>
      <c r="D73" s="255"/>
      <c r="E73" s="255"/>
      <c r="F73" s="255"/>
      <c r="G73" s="58">
        <v>66</v>
      </c>
      <c r="H73" s="71">
        <v>0</v>
      </c>
      <c r="I73" s="71">
        <v>0</v>
      </c>
    </row>
    <row r="74" spans="1:9" x14ac:dyDescent="0.2">
      <c r="A74" s="255" t="s">
        <v>363</v>
      </c>
      <c r="B74" s="255"/>
      <c r="C74" s="255"/>
      <c r="D74" s="255"/>
      <c r="E74" s="255"/>
      <c r="F74" s="255"/>
      <c r="G74" s="58">
        <v>67</v>
      </c>
      <c r="H74" s="71">
        <v>0</v>
      </c>
      <c r="I74" s="71">
        <v>0</v>
      </c>
    </row>
    <row r="75" spans="1:9" x14ac:dyDescent="0.2">
      <c r="A75" s="246" t="s">
        <v>158</v>
      </c>
      <c r="B75" s="246"/>
      <c r="C75" s="246"/>
      <c r="D75" s="246"/>
      <c r="E75" s="246"/>
      <c r="F75" s="246"/>
      <c r="G75" s="256"/>
      <c r="H75" s="256"/>
      <c r="I75" s="256"/>
    </row>
    <row r="76" spans="1:9" x14ac:dyDescent="0.2">
      <c r="A76" s="228" t="s">
        <v>364</v>
      </c>
      <c r="B76" s="228"/>
      <c r="C76" s="228"/>
      <c r="D76" s="228"/>
      <c r="E76" s="228"/>
      <c r="F76" s="228"/>
      <c r="G76" s="58">
        <v>68</v>
      </c>
      <c r="H76" s="71">
        <v>0</v>
      </c>
      <c r="I76" s="71">
        <v>0</v>
      </c>
    </row>
    <row r="77" spans="1:9" x14ac:dyDescent="0.2">
      <c r="A77" s="267" t="s">
        <v>365</v>
      </c>
      <c r="B77" s="267"/>
      <c r="C77" s="267"/>
      <c r="D77" s="267"/>
      <c r="E77" s="267"/>
      <c r="F77" s="267"/>
      <c r="G77" s="62">
        <v>69</v>
      </c>
      <c r="H77" s="72">
        <v>0</v>
      </c>
      <c r="I77" s="72">
        <v>0</v>
      </c>
    </row>
    <row r="78" spans="1:9" x14ac:dyDescent="0.2">
      <c r="A78" s="267" t="s">
        <v>366</v>
      </c>
      <c r="B78" s="267"/>
      <c r="C78" s="267"/>
      <c r="D78" s="267"/>
      <c r="E78" s="267"/>
      <c r="F78" s="267"/>
      <c r="G78" s="62">
        <v>70</v>
      </c>
      <c r="H78" s="72">
        <v>0</v>
      </c>
      <c r="I78" s="72">
        <v>0</v>
      </c>
    </row>
    <row r="79" spans="1:9" x14ac:dyDescent="0.2">
      <c r="A79" s="228" t="s">
        <v>367</v>
      </c>
      <c r="B79" s="228"/>
      <c r="C79" s="228"/>
      <c r="D79" s="228"/>
      <c r="E79" s="228"/>
      <c r="F79" s="228"/>
      <c r="G79" s="58">
        <v>71</v>
      </c>
      <c r="H79" s="71">
        <v>0</v>
      </c>
      <c r="I79" s="71">
        <v>0</v>
      </c>
    </row>
    <row r="80" spans="1:9" x14ac:dyDescent="0.2">
      <c r="A80" s="228" t="s">
        <v>368</v>
      </c>
      <c r="B80" s="228"/>
      <c r="C80" s="228"/>
      <c r="D80" s="228"/>
      <c r="E80" s="228"/>
      <c r="F80" s="228"/>
      <c r="G80" s="58">
        <v>72</v>
      </c>
      <c r="H80" s="71">
        <v>0</v>
      </c>
      <c r="I80" s="71">
        <v>0</v>
      </c>
    </row>
    <row r="81" spans="1:9" x14ac:dyDescent="0.2">
      <c r="A81" s="255" t="s">
        <v>369</v>
      </c>
      <c r="B81" s="255"/>
      <c r="C81" s="255"/>
      <c r="D81" s="255"/>
      <c r="E81" s="255"/>
      <c r="F81" s="255"/>
      <c r="G81" s="58">
        <v>73</v>
      </c>
      <c r="H81" s="71">
        <v>0</v>
      </c>
      <c r="I81" s="71">
        <v>0</v>
      </c>
    </row>
    <row r="82" spans="1:9" x14ac:dyDescent="0.2">
      <c r="A82" s="255" t="s">
        <v>370</v>
      </c>
      <c r="B82" s="255"/>
      <c r="C82" s="255"/>
      <c r="D82" s="255"/>
      <c r="E82" s="255"/>
      <c r="F82" s="255"/>
      <c r="G82" s="58">
        <v>74</v>
      </c>
      <c r="H82" s="71">
        <v>0</v>
      </c>
      <c r="I82" s="71">
        <v>0</v>
      </c>
    </row>
    <row r="83" spans="1:9" x14ac:dyDescent="0.2">
      <c r="A83" s="246" t="s">
        <v>115</v>
      </c>
      <c r="B83" s="246"/>
      <c r="C83" s="246"/>
      <c r="D83" s="246"/>
      <c r="E83" s="246"/>
      <c r="F83" s="246"/>
      <c r="G83" s="256"/>
      <c r="H83" s="256"/>
      <c r="I83" s="256"/>
    </row>
    <row r="84" spans="1:9" x14ac:dyDescent="0.2">
      <c r="A84" s="257" t="s">
        <v>371</v>
      </c>
      <c r="B84" s="257"/>
      <c r="C84" s="257"/>
      <c r="D84" s="257"/>
      <c r="E84" s="257"/>
      <c r="F84" s="257"/>
      <c r="G84" s="58">
        <v>75</v>
      </c>
      <c r="H84" s="73">
        <f>H85+H86</f>
        <v>0</v>
      </c>
      <c r="I84" s="73">
        <f>I85+I86</f>
        <v>0</v>
      </c>
    </row>
    <row r="85" spans="1:9" x14ac:dyDescent="0.2">
      <c r="A85" s="258" t="s">
        <v>159</v>
      </c>
      <c r="B85" s="258"/>
      <c r="C85" s="258"/>
      <c r="D85" s="258"/>
      <c r="E85" s="258"/>
      <c r="F85" s="258"/>
      <c r="G85" s="57">
        <v>76</v>
      </c>
      <c r="H85" s="74">
        <v>0</v>
      </c>
      <c r="I85" s="74">
        <v>0</v>
      </c>
    </row>
    <row r="86" spans="1:9" x14ac:dyDescent="0.2">
      <c r="A86" s="258" t="s">
        <v>160</v>
      </c>
      <c r="B86" s="258"/>
      <c r="C86" s="258"/>
      <c r="D86" s="258"/>
      <c r="E86" s="258"/>
      <c r="F86" s="258"/>
      <c r="G86" s="57">
        <v>77</v>
      </c>
      <c r="H86" s="74">
        <v>0</v>
      </c>
      <c r="I86" s="74">
        <v>0</v>
      </c>
    </row>
    <row r="87" spans="1:9" x14ac:dyDescent="0.2">
      <c r="A87" s="264" t="s">
        <v>117</v>
      </c>
      <c r="B87" s="264"/>
      <c r="C87" s="264"/>
      <c r="D87" s="264"/>
      <c r="E87" s="264"/>
      <c r="F87" s="264"/>
      <c r="G87" s="265"/>
      <c r="H87" s="265"/>
      <c r="I87" s="265"/>
    </row>
    <row r="88" spans="1:9" x14ac:dyDescent="0.2">
      <c r="A88" s="266" t="s">
        <v>161</v>
      </c>
      <c r="B88" s="266"/>
      <c r="C88" s="266"/>
      <c r="D88" s="266"/>
      <c r="E88" s="266"/>
      <c r="F88" s="266"/>
      <c r="G88" s="57">
        <v>78</v>
      </c>
      <c r="H88" s="74">
        <v>75014494.400000006</v>
      </c>
      <c r="I88" s="74">
        <v>28507821.879999999</v>
      </c>
    </row>
    <row r="89" spans="1:9" ht="29.25" customHeight="1" x14ac:dyDescent="0.2">
      <c r="A89" s="263" t="s">
        <v>413</v>
      </c>
      <c r="B89" s="263"/>
      <c r="C89" s="263"/>
      <c r="D89" s="263"/>
      <c r="E89" s="263"/>
      <c r="F89" s="263"/>
      <c r="G89" s="58">
        <v>79</v>
      </c>
      <c r="H89" s="73">
        <f>H90+H97</f>
        <v>10063896.66</v>
      </c>
      <c r="I89" s="73">
        <f>I90+I97</f>
        <v>5041318.87</v>
      </c>
    </row>
    <row r="90" spans="1:9" ht="24.6" customHeight="1" x14ac:dyDescent="0.2">
      <c r="A90" s="259" t="s">
        <v>421</v>
      </c>
      <c r="B90" s="259"/>
      <c r="C90" s="259"/>
      <c r="D90" s="259"/>
      <c r="E90" s="259"/>
      <c r="F90" s="259"/>
      <c r="G90" s="58">
        <v>80</v>
      </c>
      <c r="H90" s="73">
        <f>SUM(H91:H95)</f>
        <v>10063896.66</v>
      </c>
      <c r="I90" s="73">
        <f>SUM(I91:I95)</f>
        <v>5041318.87</v>
      </c>
    </row>
    <row r="91" spans="1:9" ht="24.6" customHeight="1" x14ac:dyDescent="0.2">
      <c r="A91" s="248" t="s">
        <v>342</v>
      </c>
      <c r="B91" s="248"/>
      <c r="C91" s="248"/>
      <c r="D91" s="248"/>
      <c r="E91" s="248"/>
      <c r="F91" s="248"/>
      <c r="G91" s="57">
        <v>81</v>
      </c>
      <c r="H91" s="74">
        <v>0</v>
      </c>
      <c r="I91" s="74">
        <v>0</v>
      </c>
    </row>
    <row r="92" spans="1:9" ht="39" customHeight="1" x14ac:dyDescent="0.2">
      <c r="A92" s="248" t="s">
        <v>343</v>
      </c>
      <c r="B92" s="248"/>
      <c r="C92" s="248"/>
      <c r="D92" s="248"/>
      <c r="E92" s="248"/>
      <c r="F92" s="248"/>
      <c r="G92" s="57">
        <v>82</v>
      </c>
      <c r="H92" s="74">
        <v>10063896.66</v>
      </c>
      <c r="I92" s="74">
        <v>5020128.87</v>
      </c>
    </row>
    <row r="93" spans="1:9" ht="44.25" customHeight="1" x14ac:dyDescent="0.2">
      <c r="A93" s="248" t="s">
        <v>344</v>
      </c>
      <c r="B93" s="248"/>
      <c r="C93" s="248"/>
      <c r="D93" s="248"/>
      <c r="E93" s="248"/>
      <c r="F93" s="248"/>
      <c r="G93" s="57">
        <v>83</v>
      </c>
      <c r="H93" s="74">
        <v>0</v>
      </c>
      <c r="I93" s="74">
        <v>0</v>
      </c>
    </row>
    <row r="94" spans="1:9" ht="16.5" customHeight="1" x14ac:dyDescent="0.2">
      <c r="A94" s="248" t="s">
        <v>345</v>
      </c>
      <c r="B94" s="248"/>
      <c r="C94" s="248"/>
      <c r="D94" s="248"/>
      <c r="E94" s="248"/>
      <c r="F94" s="248"/>
      <c r="G94" s="57">
        <v>84</v>
      </c>
      <c r="H94" s="74">
        <v>0</v>
      </c>
      <c r="I94" s="74">
        <v>0</v>
      </c>
    </row>
    <row r="95" spans="1:9" ht="13.5" customHeight="1" x14ac:dyDescent="0.2">
      <c r="A95" s="248" t="s">
        <v>346</v>
      </c>
      <c r="B95" s="248"/>
      <c r="C95" s="248"/>
      <c r="D95" s="248"/>
      <c r="E95" s="248"/>
      <c r="F95" s="248"/>
      <c r="G95" s="57">
        <v>85</v>
      </c>
      <c r="H95" s="74">
        <v>0</v>
      </c>
      <c r="I95" s="74">
        <v>21190</v>
      </c>
    </row>
    <row r="96" spans="1:9" ht="24.6" customHeight="1" x14ac:dyDescent="0.2">
      <c r="A96" s="248" t="s">
        <v>347</v>
      </c>
      <c r="B96" s="248"/>
      <c r="C96" s="248"/>
      <c r="D96" s="248"/>
      <c r="E96" s="248"/>
      <c r="F96" s="248"/>
      <c r="G96" s="57">
        <v>86</v>
      </c>
      <c r="H96" s="74">
        <v>1811501.4</v>
      </c>
      <c r="I96" s="74">
        <v>907437.4</v>
      </c>
    </row>
    <row r="97" spans="1:9" ht="24.6" customHeight="1" x14ac:dyDescent="0.2">
      <c r="A97" s="259" t="s">
        <v>414</v>
      </c>
      <c r="B97" s="259"/>
      <c r="C97" s="259"/>
      <c r="D97" s="259"/>
      <c r="E97" s="259"/>
      <c r="F97" s="259"/>
      <c r="G97" s="58">
        <v>87</v>
      </c>
      <c r="H97" s="73">
        <f>SUM(H98:H106)</f>
        <v>0</v>
      </c>
      <c r="I97" s="73">
        <f>SUM(I98:I106)</f>
        <v>0</v>
      </c>
    </row>
    <row r="98" spans="1:9" x14ac:dyDescent="0.2">
      <c r="A98" s="248" t="s">
        <v>162</v>
      </c>
      <c r="B98" s="248"/>
      <c r="C98" s="248"/>
      <c r="D98" s="248"/>
      <c r="E98" s="248"/>
      <c r="F98" s="248"/>
      <c r="G98" s="57">
        <v>88</v>
      </c>
      <c r="H98" s="74">
        <v>0</v>
      </c>
      <c r="I98" s="74">
        <v>0</v>
      </c>
    </row>
    <row r="99" spans="1:9" x14ac:dyDescent="0.2">
      <c r="A99" s="248" t="s">
        <v>438</v>
      </c>
      <c r="B99" s="248"/>
      <c r="C99" s="248"/>
      <c r="D99" s="248"/>
      <c r="E99" s="248"/>
      <c r="F99" s="248"/>
      <c r="G99" s="57">
        <v>89</v>
      </c>
      <c r="H99" s="74">
        <v>0</v>
      </c>
      <c r="I99" s="74">
        <v>0</v>
      </c>
    </row>
    <row r="100" spans="1:9" ht="35.25" customHeight="1" x14ac:dyDescent="0.2">
      <c r="A100" s="248" t="s">
        <v>439</v>
      </c>
      <c r="B100" s="248"/>
      <c r="C100" s="248"/>
      <c r="D100" s="248"/>
      <c r="E100" s="248"/>
      <c r="F100" s="248"/>
      <c r="G100" s="57">
        <v>90</v>
      </c>
      <c r="H100" s="74">
        <v>0</v>
      </c>
      <c r="I100" s="74">
        <v>0</v>
      </c>
    </row>
    <row r="101" spans="1:9" x14ac:dyDescent="0.2">
      <c r="A101" s="248" t="s">
        <v>440</v>
      </c>
      <c r="B101" s="248"/>
      <c r="C101" s="248"/>
      <c r="D101" s="248"/>
      <c r="E101" s="248"/>
      <c r="F101" s="248"/>
      <c r="G101" s="57">
        <v>91</v>
      </c>
      <c r="H101" s="74">
        <v>0</v>
      </c>
      <c r="I101" s="74">
        <v>0</v>
      </c>
    </row>
    <row r="102" spans="1:9" ht="33.75" customHeight="1" x14ac:dyDescent="0.2">
      <c r="A102" s="248" t="s">
        <v>441</v>
      </c>
      <c r="B102" s="248"/>
      <c r="C102" s="248"/>
      <c r="D102" s="248"/>
      <c r="E102" s="248"/>
      <c r="F102" s="248"/>
      <c r="G102" s="57">
        <v>92</v>
      </c>
      <c r="H102" s="74">
        <v>0</v>
      </c>
      <c r="I102" s="74">
        <v>0</v>
      </c>
    </row>
    <row r="103" spans="1:9" ht="29.25" customHeight="1" x14ac:dyDescent="0.2">
      <c r="A103" s="248" t="s">
        <v>442</v>
      </c>
      <c r="B103" s="248"/>
      <c r="C103" s="248"/>
      <c r="D103" s="248"/>
      <c r="E103" s="248"/>
      <c r="F103" s="248"/>
      <c r="G103" s="57">
        <v>93</v>
      </c>
      <c r="H103" s="74">
        <v>0</v>
      </c>
      <c r="I103" s="74">
        <v>0</v>
      </c>
    </row>
    <row r="104" spans="1:9" x14ac:dyDescent="0.2">
      <c r="A104" s="248" t="s">
        <v>443</v>
      </c>
      <c r="B104" s="248"/>
      <c r="C104" s="248"/>
      <c r="D104" s="248"/>
      <c r="E104" s="248"/>
      <c r="F104" s="248"/>
      <c r="G104" s="57">
        <v>94</v>
      </c>
      <c r="H104" s="74">
        <v>0</v>
      </c>
      <c r="I104" s="74">
        <v>0</v>
      </c>
    </row>
    <row r="105" spans="1:9" ht="24.75" customHeight="1" x14ac:dyDescent="0.2">
      <c r="A105" s="248" t="s">
        <v>444</v>
      </c>
      <c r="B105" s="248"/>
      <c r="C105" s="248"/>
      <c r="D105" s="248"/>
      <c r="E105" s="248"/>
      <c r="F105" s="248"/>
      <c r="G105" s="57">
        <v>95</v>
      </c>
      <c r="H105" s="74">
        <v>0</v>
      </c>
      <c r="I105" s="74">
        <v>0</v>
      </c>
    </row>
    <row r="106" spans="1:9" ht="15.75" customHeight="1" x14ac:dyDescent="0.2">
      <c r="A106" s="248" t="s">
        <v>445</v>
      </c>
      <c r="B106" s="248"/>
      <c r="C106" s="248"/>
      <c r="D106" s="248"/>
      <c r="E106" s="248"/>
      <c r="F106" s="248"/>
      <c r="G106" s="57">
        <v>96</v>
      </c>
      <c r="H106" s="74">
        <v>0</v>
      </c>
      <c r="I106" s="74">
        <v>0</v>
      </c>
    </row>
    <row r="107" spans="1:9" ht="24.75" customHeight="1" x14ac:dyDescent="0.2">
      <c r="A107" s="248" t="s">
        <v>446</v>
      </c>
      <c r="B107" s="248"/>
      <c r="C107" s="248"/>
      <c r="D107" s="248"/>
      <c r="E107" s="248"/>
      <c r="F107" s="248"/>
      <c r="G107" s="57">
        <v>97</v>
      </c>
      <c r="H107" s="74">
        <v>0</v>
      </c>
      <c r="I107" s="74">
        <v>0</v>
      </c>
    </row>
    <row r="108" spans="1:9" ht="27.6" customHeight="1" x14ac:dyDescent="0.2">
      <c r="A108" s="263" t="s">
        <v>416</v>
      </c>
      <c r="B108" s="263"/>
      <c r="C108" s="263"/>
      <c r="D108" s="263"/>
      <c r="E108" s="263"/>
      <c r="F108" s="263"/>
      <c r="G108" s="58">
        <v>98</v>
      </c>
      <c r="H108" s="73">
        <f>H90+H97-H107-H96</f>
        <v>8252395.2599999998</v>
      </c>
      <c r="I108" s="73">
        <f>I90+I97-I107-I96</f>
        <v>4133881.47</v>
      </c>
    </row>
    <row r="109" spans="1:9" x14ac:dyDescent="0.2">
      <c r="A109" s="263" t="s">
        <v>354</v>
      </c>
      <c r="B109" s="263"/>
      <c r="C109" s="263"/>
      <c r="D109" s="263"/>
      <c r="E109" s="263"/>
      <c r="F109" s="263"/>
      <c r="G109" s="58">
        <v>99</v>
      </c>
      <c r="H109" s="73">
        <f>H88+H108</f>
        <v>83266889.659999996</v>
      </c>
      <c r="I109" s="73">
        <f>I88+I108</f>
        <v>32641703.350000001</v>
      </c>
    </row>
    <row r="110" spans="1:9" x14ac:dyDescent="0.2">
      <c r="A110" s="246" t="s">
        <v>163</v>
      </c>
      <c r="B110" s="246"/>
      <c r="C110" s="246"/>
      <c r="D110" s="246"/>
      <c r="E110" s="246"/>
      <c r="F110" s="246"/>
      <c r="G110" s="256"/>
      <c r="H110" s="256"/>
      <c r="I110" s="256"/>
    </row>
    <row r="111" spans="1:9" ht="24.75" customHeight="1" x14ac:dyDescent="0.2">
      <c r="A111" s="257" t="s">
        <v>415</v>
      </c>
      <c r="B111" s="257"/>
      <c r="C111" s="257"/>
      <c r="D111" s="257"/>
      <c r="E111" s="257"/>
      <c r="F111" s="257"/>
      <c r="G111" s="58">
        <v>100</v>
      </c>
      <c r="H111" s="73">
        <f>H112+H113</f>
        <v>0</v>
      </c>
      <c r="I111" s="73">
        <f>I112+I113</f>
        <v>0</v>
      </c>
    </row>
    <row r="112" spans="1:9" x14ac:dyDescent="0.2">
      <c r="A112" s="258" t="s">
        <v>116</v>
      </c>
      <c r="B112" s="258"/>
      <c r="C112" s="258"/>
      <c r="D112" s="258"/>
      <c r="E112" s="258"/>
      <c r="F112" s="258"/>
      <c r="G112" s="57">
        <v>101</v>
      </c>
      <c r="H112" s="74">
        <v>0</v>
      </c>
      <c r="I112" s="74">
        <v>0</v>
      </c>
    </row>
    <row r="113" spans="1:9" x14ac:dyDescent="0.2">
      <c r="A113" s="258" t="s">
        <v>164</v>
      </c>
      <c r="B113" s="258"/>
      <c r="C113" s="258"/>
      <c r="D113" s="258"/>
      <c r="E113" s="258"/>
      <c r="F113" s="258"/>
      <c r="G113" s="57">
        <v>102</v>
      </c>
      <c r="H113" s="74">
        <v>0</v>
      </c>
      <c r="I113" s="74">
        <v>0</v>
      </c>
    </row>
  </sheetData>
  <sheetProtection algorithmName="SHA-512" hashValue="fBKP3Q33VlhgVjtpmxYdUvSWKiwJnoD7yFB3BknP4cDiTzKxFmG1CcoY373fwef+VKi/sQhchdCcYWmpkElohw==" saltValue="FMrdaDOP6ojHKb2jQ7O+3Q==" spinCount="100000" sheet="1" objects="1" scenarios="1"/>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disablePrompts="1"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4" orientation="portrait" r:id="rId1"/>
  <headerFooter alignWithMargins="0"/>
  <rowBreaks count="1" manualBreakCount="1">
    <brk id="5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pane ySplit="2" topLeftCell="A3" activePane="bottomLeft" state="frozen"/>
      <selection sqref="A1:C1"/>
      <selection pane="bottomLeft" activeCell="A3" sqref="A3:I3"/>
    </sheetView>
  </sheetViews>
  <sheetFormatPr defaultColWidth="9.140625" defaultRowHeight="12.75" x14ac:dyDescent="0.2"/>
  <cols>
    <col min="1" max="6" width="9.140625" style="2"/>
    <col min="7" max="7" width="9.140625" style="7"/>
    <col min="8" max="9" width="16.28515625" style="23" customWidth="1"/>
    <col min="10" max="16384" width="9.140625" style="2"/>
  </cols>
  <sheetData>
    <row r="1" spans="1:9" x14ac:dyDescent="0.2">
      <c r="A1" s="253" t="s">
        <v>165</v>
      </c>
      <c r="B1" s="268"/>
      <c r="C1" s="268"/>
      <c r="D1" s="268"/>
      <c r="E1" s="268"/>
      <c r="F1" s="268"/>
      <c r="G1" s="268"/>
      <c r="H1" s="268"/>
      <c r="I1" s="268"/>
    </row>
    <row r="2" spans="1:9" x14ac:dyDescent="0.2">
      <c r="A2" s="252" t="s">
        <v>463</v>
      </c>
      <c r="B2" s="233"/>
      <c r="C2" s="233"/>
      <c r="D2" s="233"/>
      <c r="E2" s="233"/>
      <c r="F2" s="233"/>
      <c r="G2" s="233"/>
      <c r="H2" s="233"/>
      <c r="I2" s="233"/>
    </row>
    <row r="3" spans="1:9" x14ac:dyDescent="0.2">
      <c r="A3" s="261" t="s">
        <v>436</v>
      </c>
      <c r="B3" s="271"/>
      <c r="C3" s="271"/>
      <c r="D3" s="271"/>
      <c r="E3" s="271"/>
      <c r="F3" s="271"/>
      <c r="G3" s="271"/>
      <c r="H3" s="271"/>
      <c r="I3" s="271"/>
    </row>
    <row r="4" spans="1:9" x14ac:dyDescent="0.2">
      <c r="A4" s="269" t="s">
        <v>465</v>
      </c>
      <c r="B4" s="236"/>
      <c r="C4" s="236"/>
      <c r="D4" s="236"/>
      <c r="E4" s="236"/>
      <c r="F4" s="236"/>
      <c r="G4" s="236"/>
      <c r="H4" s="236"/>
      <c r="I4" s="237"/>
    </row>
    <row r="5" spans="1:9" ht="22.5" x14ac:dyDescent="0.2">
      <c r="A5" s="249" t="s">
        <v>2</v>
      </c>
      <c r="B5" s="241"/>
      <c r="C5" s="241"/>
      <c r="D5" s="241"/>
      <c r="E5" s="241"/>
      <c r="F5" s="241"/>
      <c r="G5" s="63" t="s">
        <v>106</v>
      </c>
      <c r="H5" s="60" t="s">
        <v>290</v>
      </c>
      <c r="I5" s="60" t="s">
        <v>275</v>
      </c>
    </row>
    <row r="6" spans="1:9" x14ac:dyDescent="0.2">
      <c r="A6" s="272">
        <v>1</v>
      </c>
      <c r="B6" s="241"/>
      <c r="C6" s="241"/>
      <c r="D6" s="241"/>
      <c r="E6" s="241"/>
      <c r="F6" s="241"/>
      <c r="G6" s="60">
        <v>2</v>
      </c>
      <c r="H6" s="60" t="s">
        <v>166</v>
      </c>
      <c r="I6" s="60" t="s">
        <v>167</v>
      </c>
    </row>
    <row r="7" spans="1:9" x14ac:dyDescent="0.2">
      <c r="A7" s="273" t="s">
        <v>168</v>
      </c>
      <c r="B7" s="273"/>
      <c r="C7" s="273"/>
      <c r="D7" s="273"/>
      <c r="E7" s="273"/>
      <c r="F7" s="273"/>
      <c r="G7" s="273"/>
      <c r="H7" s="273"/>
      <c r="I7" s="273"/>
    </row>
    <row r="8" spans="1:9" ht="12.75" customHeight="1" x14ac:dyDescent="0.2">
      <c r="A8" s="248" t="s">
        <v>169</v>
      </c>
      <c r="B8" s="248"/>
      <c r="C8" s="248"/>
      <c r="D8" s="248"/>
      <c r="E8" s="248"/>
      <c r="F8" s="248"/>
      <c r="G8" s="62">
        <v>1</v>
      </c>
      <c r="H8" s="75">
        <v>75128821.620000005</v>
      </c>
      <c r="I8" s="75">
        <v>25344117.050000001</v>
      </c>
    </row>
    <row r="9" spans="1:9" ht="12.75" customHeight="1" x14ac:dyDescent="0.2">
      <c r="A9" s="255" t="s">
        <v>170</v>
      </c>
      <c r="B9" s="255"/>
      <c r="C9" s="255"/>
      <c r="D9" s="255"/>
      <c r="E9" s="255"/>
      <c r="F9" s="255"/>
      <c r="G9" s="58">
        <v>2</v>
      </c>
      <c r="H9" s="76">
        <f>H10+H11+H12+H13+H14+H15+H16+H17</f>
        <v>-79944972.230000004</v>
      </c>
      <c r="I9" s="76">
        <f>I10+I11+I12+I13+I14+I15+I16+I17</f>
        <v>-32240643.280000001</v>
      </c>
    </row>
    <row r="10" spans="1:9" ht="12.75" customHeight="1" x14ac:dyDescent="0.2">
      <c r="A10" s="270" t="s">
        <v>171</v>
      </c>
      <c r="B10" s="270"/>
      <c r="C10" s="270"/>
      <c r="D10" s="270"/>
      <c r="E10" s="270"/>
      <c r="F10" s="270"/>
      <c r="G10" s="62">
        <v>3</v>
      </c>
      <c r="H10" s="75">
        <v>2038975.61</v>
      </c>
      <c r="I10" s="75">
        <v>2105702.7200000002</v>
      </c>
    </row>
    <row r="11" spans="1:9" ht="31.15" customHeight="1" x14ac:dyDescent="0.2">
      <c r="A11" s="270" t="s">
        <v>295</v>
      </c>
      <c r="B11" s="270"/>
      <c r="C11" s="270"/>
      <c r="D11" s="270"/>
      <c r="E11" s="270"/>
      <c r="F11" s="270"/>
      <c r="G11" s="62">
        <v>4</v>
      </c>
      <c r="H11" s="75">
        <v>0</v>
      </c>
      <c r="I11" s="75">
        <v>0</v>
      </c>
    </row>
    <row r="12" spans="1:9" ht="28.15" customHeight="1" x14ac:dyDescent="0.2">
      <c r="A12" s="270" t="s">
        <v>296</v>
      </c>
      <c r="B12" s="270"/>
      <c r="C12" s="270"/>
      <c r="D12" s="270"/>
      <c r="E12" s="270"/>
      <c r="F12" s="270"/>
      <c r="G12" s="62">
        <v>5</v>
      </c>
      <c r="H12" s="75">
        <v>538588.29</v>
      </c>
      <c r="I12" s="75">
        <v>-278705.7</v>
      </c>
    </row>
    <row r="13" spans="1:9" ht="12.75" customHeight="1" x14ac:dyDescent="0.2">
      <c r="A13" s="270" t="s">
        <v>172</v>
      </c>
      <c r="B13" s="270"/>
      <c r="C13" s="270"/>
      <c r="D13" s="270"/>
      <c r="E13" s="270"/>
      <c r="F13" s="270"/>
      <c r="G13" s="62">
        <v>6</v>
      </c>
      <c r="H13" s="75">
        <v>-83058899.25</v>
      </c>
      <c r="I13" s="75">
        <v>-34411437.649999999</v>
      </c>
    </row>
    <row r="14" spans="1:9" ht="12.75" customHeight="1" x14ac:dyDescent="0.2">
      <c r="A14" s="270" t="s">
        <v>173</v>
      </c>
      <c r="B14" s="270"/>
      <c r="C14" s="270"/>
      <c r="D14" s="270"/>
      <c r="E14" s="270"/>
      <c r="F14" s="270"/>
      <c r="G14" s="62">
        <v>7</v>
      </c>
      <c r="H14" s="75">
        <v>170750.65</v>
      </c>
      <c r="I14" s="75">
        <v>7865.14</v>
      </c>
    </row>
    <row r="15" spans="1:9" ht="12.75" customHeight="1" x14ac:dyDescent="0.2">
      <c r="A15" s="270" t="s">
        <v>174</v>
      </c>
      <c r="B15" s="270"/>
      <c r="C15" s="270"/>
      <c r="D15" s="270"/>
      <c r="E15" s="270"/>
      <c r="F15" s="270"/>
      <c r="G15" s="62">
        <v>8</v>
      </c>
      <c r="H15" s="75">
        <v>275331.81</v>
      </c>
      <c r="I15" s="75">
        <v>73682.740000000005</v>
      </c>
    </row>
    <row r="16" spans="1:9" ht="12.75" customHeight="1" x14ac:dyDescent="0.2">
      <c r="A16" s="270" t="s">
        <v>175</v>
      </c>
      <c r="B16" s="270"/>
      <c r="C16" s="270"/>
      <c r="D16" s="270"/>
      <c r="E16" s="270"/>
      <c r="F16" s="270"/>
      <c r="G16" s="62">
        <v>9</v>
      </c>
      <c r="H16" s="75">
        <v>0</v>
      </c>
      <c r="I16" s="75">
        <v>0</v>
      </c>
    </row>
    <row r="17" spans="1:9" ht="27.6" customHeight="1" x14ac:dyDescent="0.2">
      <c r="A17" s="270" t="s">
        <v>176</v>
      </c>
      <c r="B17" s="270"/>
      <c r="C17" s="270"/>
      <c r="D17" s="270"/>
      <c r="E17" s="270"/>
      <c r="F17" s="270"/>
      <c r="G17" s="62">
        <v>10</v>
      </c>
      <c r="H17" s="75">
        <v>90280.66</v>
      </c>
      <c r="I17" s="75">
        <v>262249.46999999997</v>
      </c>
    </row>
    <row r="18" spans="1:9" ht="29.45" customHeight="1" x14ac:dyDescent="0.2">
      <c r="A18" s="263" t="s">
        <v>298</v>
      </c>
      <c r="B18" s="263"/>
      <c r="C18" s="263"/>
      <c r="D18" s="263"/>
      <c r="E18" s="263"/>
      <c r="F18" s="263"/>
      <c r="G18" s="58">
        <v>11</v>
      </c>
      <c r="H18" s="76">
        <f>H8+H9</f>
        <v>-4816150.6100000003</v>
      </c>
      <c r="I18" s="76">
        <f>I8+I9</f>
        <v>-6896526.2300000004</v>
      </c>
    </row>
    <row r="19" spans="1:9" ht="12.75" customHeight="1" x14ac:dyDescent="0.2">
      <c r="A19" s="255" t="s">
        <v>177</v>
      </c>
      <c r="B19" s="255"/>
      <c r="C19" s="255"/>
      <c r="D19" s="255"/>
      <c r="E19" s="255"/>
      <c r="F19" s="255"/>
      <c r="G19" s="58">
        <v>12</v>
      </c>
      <c r="H19" s="76">
        <f>H20+H21+H22+H23</f>
        <v>1087146.98</v>
      </c>
      <c r="I19" s="76">
        <f>I20+I21+I22+I23</f>
        <v>2928369.05</v>
      </c>
    </row>
    <row r="20" spans="1:9" ht="12.75" customHeight="1" x14ac:dyDescent="0.2">
      <c r="A20" s="270" t="s">
        <v>178</v>
      </c>
      <c r="B20" s="270"/>
      <c r="C20" s="270"/>
      <c r="D20" s="270"/>
      <c r="E20" s="270"/>
      <c r="F20" s="270"/>
      <c r="G20" s="62">
        <v>13</v>
      </c>
      <c r="H20" s="75">
        <v>-262536.13</v>
      </c>
      <c r="I20" s="75">
        <v>2954645.31</v>
      </c>
    </row>
    <row r="21" spans="1:9" ht="12.75" customHeight="1" x14ac:dyDescent="0.2">
      <c r="A21" s="270" t="s">
        <v>179</v>
      </c>
      <c r="B21" s="270"/>
      <c r="C21" s="270"/>
      <c r="D21" s="270"/>
      <c r="E21" s="270"/>
      <c r="F21" s="270"/>
      <c r="G21" s="62">
        <v>14</v>
      </c>
      <c r="H21" s="75">
        <v>638051.68999999994</v>
      </c>
      <c r="I21" s="75">
        <v>1151355.77</v>
      </c>
    </row>
    <row r="22" spans="1:9" ht="12.75" customHeight="1" x14ac:dyDescent="0.2">
      <c r="A22" s="270" t="s">
        <v>180</v>
      </c>
      <c r="B22" s="270"/>
      <c r="C22" s="270"/>
      <c r="D22" s="270"/>
      <c r="E22" s="270"/>
      <c r="F22" s="270"/>
      <c r="G22" s="62">
        <v>15</v>
      </c>
      <c r="H22" s="75">
        <v>0</v>
      </c>
      <c r="I22" s="75">
        <v>0</v>
      </c>
    </row>
    <row r="23" spans="1:9" ht="12.75" customHeight="1" x14ac:dyDescent="0.2">
      <c r="A23" s="270" t="s">
        <v>181</v>
      </c>
      <c r="B23" s="270"/>
      <c r="C23" s="270"/>
      <c r="D23" s="270"/>
      <c r="E23" s="270"/>
      <c r="F23" s="270"/>
      <c r="G23" s="62">
        <v>16</v>
      </c>
      <c r="H23" s="75">
        <v>711631.42</v>
      </c>
      <c r="I23" s="75">
        <v>-1177632.03</v>
      </c>
    </row>
    <row r="24" spans="1:9" ht="12.75" customHeight="1" x14ac:dyDescent="0.2">
      <c r="A24" s="263" t="s">
        <v>182</v>
      </c>
      <c r="B24" s="263"/>
      <c r="C24" s="263"/>
      <c r="D24" s="263"/>
      <c r="E24" s="263"/>
      <c r="F24" s="263"/>
      <c r="G24" s="58">
        <v>17</v>
      </c>
      <c r="H24" s="76">
        <f>H18+H19</f>
        <v>-3729003.63</v>
      </c>
      <c r="I24" s="76">
        <f>I18+I19</f>
        <v>-3968157.18</v>
      </c>
    </row>
    <row r="25" spans="1:9" ht="12.75" customHeight="1" x14ac:dyDescent="0.2">
      <c r="A25" s="248" t="s">
        <v>183</v>
      </c>
      <c r="B25" s="248"/>
      <c r="C25" s="248"/>
      <c r="D25" s="248"/>
      <c r="E25" s="248"/>
      <c r="F25" s="248"/>
      <c r="G25" s="62">
        <v>18</v>
      </c>
      <c r="H25" s="75">
        <v>-166516.44</v>
      </c>
      <c r="I25" s="75">
        <v>-13985.83</v>
      </c>
    </row>
    <row r="26" spans="1:9" ht="12.75" customHeight="1" x14ac:dyDescent="0.2">
      <c r="A26" s="248" t="s">
        <v>184</v>
      </c>
      <c r="B26" s="248"/>
      <c r="C26" s="248"/>
      <c r="D26" s="248"/>
      <c r="E26" s="248"/>
      <c r="F26" s="248"/>
      <c r="G26" s="62">
        <v>19</v>
      </c>
      <c r="H26" s="75">
        <v>0</v>
      </c>
      <c r="I26" s="75">
        <v>77.38</v>
      </c>
    </row>
    <row r="27" spans="1:9" ht="28.9" customHeight="1" x14ac:dyDescent="0.2">
      <c r="A27" s="257" t="s">
        <v>185</v>
      </c>
      <c r="B27" s="257"/>
      <c r="C27" s="257"/>
      <c r="D27" s="257"/>
      <c r="E27" s="257"/>
      <c r="F27" s="257"/>
      <c r="G27" s="58">
        <v>20</v>
      </c>
      <c r="H27" s="76">
        <f>H24+H25+H26</f>
        <v>-3895520.07</v>
      </c>
      <c r="I27" s="76">
        <f>I24+I25+I26</f>
        <v>-3982065.63</v>
      </c>
    </row>
    <row r="28" spans="1:9" x14ac:dyDescent="0.2">
      <c r="A28" s="273" t="s">
        <v>186</v>
      </c>
      <c r="B28" s="273"/>
      <c r="C28" s="273"/>
      <c r="D28" s="273"/>
      <c r="E28" s="273"/>
      <c r="F28" s="273"/>
      <c r="G28" s="273"/>
      <c r="H28" s="273"/>
      <c r="I28" s="273"/>
    </row>
    <row r="29" spans="1:9" ht="23.45" customHeight="1" x14ac:dyDescent="0.2">
      <c r="A29" s="248" t="s">
        <v>187</v>
      </c>
      <c r="B29" s="248"/>
      <c r="C29" s="248"/>
      <c r="D29" s="248"/>
      <c r="E29" s="248"/>
      <c r="F29" s="248"/>
      <c r="G29" s="62">
        <v>21</v>
      </c>
      <c r="H29" s="74">
        <v>0</v>
      </c>
      <c r="I29" s="74">
        <v>11100</v>
      </c>
    </row>
    <row r="30" spans="1:9" ht="12.75" customHeight="1" x14ac:dyDescent="0.2">
      <c r="A30" s="248" t="s">
        <v>188</v>
      </c>
      <c r="B30" s="248"/>
      <c r="C30" s="248"/>
      <c r="D30" s="248"/>
      <c r="E30" s="248"/>
      <c r="F30" s="248"/>
      <c r="G30" s="62">
        <v>22</v>
      </c>
      <c r="H30" s="74">
        <v>5747231.4000000004</v>
      </c>
      <c r="I30" s="74">
        <v>44074344.670000002</v>
      </c>
    </row>
    <row r="31" spans="1:9" ht="12.75" customHeight="1" x14ac:dyDescent="0.2">
      <c r="A31" s="248" t="s">
        <v>189</v>
      </c>
      <c r="B31" s="248"/>
      <c r="C31" s="248"/>
      <c r="D31" s="248"/>
      <c r="E31" s="248"/>
      <c r="F31" s="248"/>
      <c r="G31" s="62">
        <v>23</v>
      </c>
      <c r="H31" s="74">
        <v>3741368.45</v>
      </c>
      <c r="I31" s="74">
        <v>2824696.45</v>
      </c>
    </row>
    <row r="32" spans="1:9" ht="12.75" customHeight="1" x14ac:dyDescent="0.2">
      <c r="A32" s="248" t="s">
        <v>190</v>
      </c>
      <c r="B32" s="248"/>
      <c r="C32" s="248"/>
      <c r="D32" s="248"/>
      <c r="E32" s="248"/>
      <c r="F32" s="248"/>
      <c r="G32" s="62">
        <v>24</v>
      </c>
      <c r="H32" s="74">
        <v>78968777.400000006</v>
      </c>
      <c r="I32" s="74">
        <v>31097059.199999999</v>
      </c>
    </row>
    <row r="33" spans="1:9" ht="12.75" customHeight="1" x14ac:dyDescent="0.2">
      <c r="A33" s="248" t="s">
        <v>191</v>
      </c>
      <c r="B33" s="248"/>
      <c r="C33" s="248"/>
      <c r="D33" s="248"/>
      <c r="E33" s="248"/>
      <c r="F33" s="248"/>
      <c r="G33" s="62">
        <v>25</v>
      </c>
      <c r="H33" s="74">
        <v>761729733.08000004</v>
      </c>
      <c r="I33" s="74">
        <v>384300000</v>
      </c>
    </row>
    <row r="34" spans="1:9" ht="12.75" customHeight="1" x14ac:dyDescent="0.2">
      <c r="A34" s="248" t="s">
        <v>192</v>
      </c>
      <c r="B34" s="248"/>
      <c r="C34" s="248"/>
      <c r="D34" s="248"/>
      <c r="E34" s="248"/>
      <c r="F34" s="248"/>
      <c r="G34" s="62">
        <v>26</v>
      </c>
      <c r="H34" s="74">
        <v>0</v>
      </c>
      <c r="I34" s="74">
        <v>0</v>
      </c>
    </row>
    <row r="35" spans="1:9" ht="27.6" customHeight="1" x14ac:dyDescent="0.2">
      <c r="A35" s="263" t="s">
        <v>193</v>
      </c>
      <c r="B35" s="263"/>
      <c r="C35" s="263"/>
      <c r="D35" s="263"/>
      <c r="E35" s="263"/>
      <c r="F35" s="263"/>
      <c r="G35" s="58">
        <v>27</v>
      </c>
      <c r="H35" s="73">
        <f>H29+H30+H31+H32+H33+H34</f>
        <v>850187110.33000004</v>
      </c>
      <c r="I35" s="73">
        <f>I29+I30+I31+I32+I33+I34</f>
        <v>462307200.31999999</v>
      </c>
    </row>
    <row r="36" spans="1:9" ht="26.45" customHeight="1" x14ac:dyDescent="0.2">
      <c r="A36" s="248" t="s">
        <v>194</v>
      </c>
      <c r="B36" s="248"/>
      <c r="C36" s="248"/>
      <c r="D36" s="248"/>
      <c r="E36" s="248"/>
      <c r="F36" s="248"/>
      <c r="G36" s="62">
        <v>28</v>
      </c>
      <c r="H36" s="74">
        <v>-2354922.64</v>
      </c>
      <c r="I36" s="74">
        <v>-249292.58</v>
      </c>
    </row>
    <row r="37" spans="1:9" ht="12.75" customHeight="1" x14ac:dyDescent="0.2">
      <c r="A37" s="248" t="s">
        <v>195</v>
      </c>
      <c r="B37" s="248"/>
      <c r="C37" s="248"/>
      <c r="D37" s="248"/>
      <c r="E37" s="248"/>
      <c r="F37" s="248"/>
      <c r="G37" s="62">
        <v>29</v>
      </c>
      <c r="H37" s="74">
        <v>0</v>
      </c>
      <c r="I37" s="74">
        <v>-26090878</v>
      </c>
    </row>
    <row r="38" spans="1:9" ht="12.75" customHeight="1" x14ac:dyDescent="0.2">
      <c r="A38" s="248" t="s">
        <v>196</v>
      </c>
      <c r="B38" s="248"/>
      <c r="C38" s="248"/>
      <c r="D38" s="248"/>
      <c r="E38" s="248"/>
      <c r="F38" s="248"/>
      <c r="G38" s="62">
        <v>30</v>
      </c>
      <c r="H38" s="74">
        <v>-794280381</v>
      </c>
      <c r="I38" s="74">
        <v>-381550000</v>
      </c>
    </row>
    <row r="39" spans="1:9" ht="12.75" customHeight="1" x14ac:dyDescent="0.2">
      <c r="A39" s="248" t="s">
        <v>197</v>
      </c>
      <c r="B39" s="248"/>
      <c r="C39" s="248"/>
      <c r="D39" s="248"/>
      <c r="E39" s="248"/>
      <c r="F39" s="248"/>
      <c r="G39" s="62">
        <v>31</v>
      </c>
      <c r="H39" s="74">
        <v>-12208201.529999999</v>
      </c>
      <c r="I39" s="74">
        <v>-181844</v>
      </c>
    </row>
    <row r="40" spans="1:9" ht="12.75" customHeight="1" x14ac:dyDescent="0.2">
      <c r="A40" s="248" t="s">
        <v>198</v>
      </c>
      <c r="B40" s="248"/>
      <c r="C40" s="248"/>
      <c r="D40" s="248"/>
      <c r="E40" s="248"/>
      <c r="F40" s="248"/>
      <c r="G40" s="62">
        <v>32</v>
      </c>
      <c r="H40" s="74">
        <v>0</v>
      </c>
      <c r="I40" s="74">
        <v>0</v>
      </c>
    </row>
    <row r="41" spans="1:9" ht="22.9" customHeight="1" x14ac:dyDescent="0.2">
      <c r="A41" s="263" t="s">
        <v>199</v>
      </c>
      <c r="B41" s="263"/>
      <c r="C41" s="263"/>
      <c r="D41" s="263"/>
      <c r="E41" s="263"/>
      <c r="F41" s="263"/>
      <c r="G41" s="58">
        <v>33</v>
      </c>
      <c r="H41" s="73">
        <f>H36+H37+H38+H39+H40</f>
        <v>-808843505.16999996</v>
      </c>
      <c r="I41" s="73">
        <f>I36+I37+I38+I39+I40</f>
        <v>-408072014.57999998</v>
      </c>
    </row>
    <row r="42" spans="1:9" ht="30.6" customHeight="1" x14ac:dyDescent="0.2">
      <c r="A42" s="257" t="s">
        <v>200</v>
      </c>
      <c r="B42" s="257"/>
      <c r="C42" s="257"/>
      <c r="D42" s="257"/>
      <c r="E42" s="257"/>
      <c r="F42" s="257"/>
      <c r="G42" s="58">
        <v>34</v>
      </c>
      <c r="H42" s="73">
        <f>H35+H41</f>
        <v>41343605.159999996</v>
      </c>
      <c r="I42" s="73">
        <f>I35+I41</f>
        <v>54235185.740000002</v>
      </c>
    </row>
    <row r="43" spans="1:9" x14ac:dyDescent="0.2">
      <c r="A43" s="273" t="s">
        <v>201</v>
      </c>
      <c r="B43" s="273"/>
      <c r="C43" s="273"/>
      <c r="D43" s="273"/>
      <c r="E43" s="273"/>
      <c r="F43" s="273"/>
      <c r="G43" s="273"/>
      <c r="H43" s="273"/>
      <c r="I43" s="273"/>
    </row>
    <row r="44" spans="1:9" ht="12.75" customHeight="1" x14ac:dyDescent="0.2">
      <c r="A44" s="248" t="s">
        <v>202</v>
      </c>
      <c r="B44" s="248"/>
      <c r="C44" s="248"/>
      <c r="D44" s="248"/>
      <c r="E44" s="248"/>
      <c r="F44" s="248"/>
      <c r="G44" s="62">
        <v>35</v>
      </c>
      <c r="H44" s="74">
        <v>0</v>
      </c>
      <c r="I44" s="74">
        <v>0</v>
      </c>
    </row>
    <row r="45" spans="1:9" ht="27.6" customHeight="1" x14ac:dyDescent="0.2">
      <c r="A45" s="248" t="s">
        <v>203</v>
      </c>
      <c r="B45" s="248"/>
      <c r="C45" s="248"/>
      <c r="D45" s="248"/>
      <c r="E45" s="248"/>
      <c r="F45" s="248"/>
      <c r="G45" s="62">
        <v>36</v>
      </c>
      <c r="H45" s="74">
        <v>0</v>
      </c>
      <c r="I45" s="74">
        <v>0</v>
      </c>
    </row>
    <row r="46" spans="1:9" ht="12.75" customHeight="1" x14ac:dyDescent="0.2">
      <c r="A46" s="248" t="s">
        <v>204</v>
      </c>
      <c r="B46" s="248"/>
      <c r="C46" s="248"/>
      <c r="D46" s="248"/>
      <c r="E46" s="248"/>
      <c r="F46" s="248"/>
      <c r="G46" s="62">
        <v>37</v>
      </c>
      <c r="H46" s="74">
        <v>500000</v>
      </c>
      <c r="I46" s="74">
        <v>0</v>
      </c>
    </row>
    <row r="47" spans="1:9" ht="12.75" customHeight="1" x14ac:dyDescent="0.2">
      <c r="A47" s="248" t="s">
        <v>205</v>
      </c>
      <c r="B47" s="248"/>
      <c r="C47" s="248"/>
      <c r="D47" s="248"/>
      <c r="E47" s="248"/>
      <c r="F47" s="248"/>
      <c r="G47" s="62">
        <v>38</v>
      </c>
      <c r="H47" s="74">
        <v>2167325.44</v>
      </c>
      <c r="I47" s="74">
        <v>1700159.25</v>
      </c>
    </row>
    <row r="48" spans="1:9" ht="25.9" customHeight="1" x14ac:dyDescent="0.2">
      <c r="A48" s="263" t="s">
        <v>206</v>
      </c>
      <c r="B48" s="263"/>
      <c r="C48" s="263"/>
      <c r="D48" s="263"/>
      <c r="E48" s="263"/>
      <c r="F48" s="263"/>
      <c r="G48" s="58">
        <v>39</v>
      </c>
      <c r="H48" s="73">
        <f>H44+H45+H46+H47</f>
        <v>2667325.4399999999</v>
      </c>
      <c r="I48" s="73">
        <f>I44+I45+I46+I47</f>
        <v>1700159.25</v>
      </c>
    </row>
    <row r="49" spans="1:9" ht="24.6" customHeight="1" x14ac:dyDescent="0.2">
      <c r="A49" s="248" t="s">
        <v>297</v>
      </c>
      <c r="B49" s="248"/>
      <c r="C49" s="248"/>
      <c r="D49" s="248"/>
      <c r="E49" s="248"/>
      <c r="F49" s="248"/>
      <c r="G49" s="62">
        <v>40</v>
      </c>
      <c r="H49" s="74">
        <v>-5300000</v>
      </c>
      <c r="I49" s="74">
        <v>0</v>
      </c>
    </row>
    <row r="50" spans="1:9" ht="12.75" customHeight="1" x14ac:dyDescent="0.2">
      <c r="A50" s="248" t="s">
        <v>207</v>
      </c>
      <c r="B50" s="248"/>
      <c r="C50" s="248"/>
      <c r="D50" s="248"/>
      <c r="E50" s="248"/>
      <c r="F50" s="248"/>
      <c r="G50" s="62">
        <v>41</v>
      </c>
      <c r="H50" s="74">
        <v>-40669680.229999997</v>
      </c>
      <c r="I50" s="74">
        <v>-47664614.439999998</v>
      </c>
    </row>
    <row r="51" spans="1:9" ht="12.75" customHeight="1" x14ac:dyDescent="0.2">
      <c r="A51" s="248" t="s">
        <v>208</v>
      </c>
      <c r="B51" s="248"/>
      <c r="C51" s="248"/>
      <c r="D51" s="248"/>
      <c r="E51" s="248"/>
      <c r="F51" s="248"/>
      <c r="G51" s="62">
        <v>42</v>
      </c>
      <c r="H51" s="74">
        <v>0</v>
      </c>
      <c r="I51" s="74">
        <v>0</v>
      </c>
    </row>
    <row r="52" spans="1:9" ht="26.45" customHeight="1" x14ac:dyDescent="0.2">
      <c r="A52" s="248" t="s">
        <v>209</v>
      </c>
      <c r="B52" s="248"/>
      <c r="C52" s="248"/>
      <c r="D52" s="248"/>
      <c r="E52" s="248"/>
      <c r="F52" s="248"/>
      <c r="G52" s="62">
        <v>43</v>
      </c>
      <c r="H52" s="74">
        <v>0</v>
      </c>
      <c r="I52" s="74">
        <v>0</v>
      </c>
    </row>
    <row r="53" spans="1:9" ht="12.75" customHeight="1" x14ac:dyDescent="0.2">
      <c r="A53" s="248" t="s">
        <v>210</v>
      </c>
      <c r="B53" s="248"/>
      <c r="C53" s="248"/>
      <c r="D53" s="248"/>
      <c r="E53" s="248"/>
      <c r="F53" s="248"/>
      <c r="G53" s="62">
        <v>44</v>
      </c>
      <c r="H53" s="74">
        <v>-144808.17000000001</v>
      </c>
      <c r="I53" s="74">
        <v>-96631.32</v>
      </c>
    </row>
    <row r="54" spans="1:9" ht="27.6" customHeight="1" x14ac:dyDescent="0.2">
      <c r="A54" s="263" t="s">
        <v>211</v>
      </c>
      <c r="B54" s="263"/>
      <c r="C54" s="263"/>
      <c r="D54" s="263"/>
      <c r="E54" s="263"/>
      <c r="F54" s="263"/>
      <c r="G54" s="58">
        <v>45</v>
      </c>
      <c r="H54" s="73">
        <f>H49+H50+H51+H52+H53</f>
        <v>-46114488.399999999</v>
      </c>
      <c r="I54" s="73">
        <f>I49+I50+I51+I52+I53</f>
        <v>-47761245.759999998</v>
      </c>
    </row>
    <row r="55" spans="1:9" ht="27.6" customHeight="1" x14ac:dyDescent="0.2">
      <c r="A55" s="257" t="s">
        <v>212</v>
      </c>
      <c r="B55" s="257"/>
      <c r="C55" s="257"/>
      <c r="D55" s="257"/>
      <c r="E55" s="257"/>
      <c r="F55" s="257"/>
      <c r="G55" s="58">
        <v>46</v>
      </c>
      <c r="H55" s="73">
        <f>H48+H54</f>
        <v>-43447162.960000001</v>
      </c>
      <c r="I55" s="73">
        <f>I48+I54</f>
        <v>-46061086.509999998</v>
      </c>
    </row>
    <row r="56" spans="1:9" x14ac:dyDescent="0.2">
      <c r="A56" s="226" t="s">
        <v>213</v>
      </c>
      <c r="B56" s="226"/>
      <c r="C56" s="226"/>
      <c r="D56" s="226"/>
      <c r="E56" s="226"/>
      <c r="F56" s="226"/>
      <c r="G56" s="62">
        <v>47</v>
      </c>
      <c r="H56" s="74">
        <v>0</v>
      </c>
      <c r="I56" s="74">
        <v>0</v>
      </c>
    </row>
    <row r="57" spans="1:9" ht="27" customHeight="1" x14ac:dyDescent="0.2">
      <c r="A57" s="257" t="s">
        <v>214</v>
      </c>
      <c r="B57" s="257"/>
      <c r="C57" s="257"/>
      <c r="D57" s="257"/>
      <c r="E57" s="257"/>
      <c r="F57" s="257"/>
      <c r="G57" s="58">
        <v>48</v>
      </c>
      <c r="H57" s="73">
        <f>H27+H42+H55+H56</f>
        <v>-5999077.8700000001</v>
      </c>
      <c r="I57" s="73">
        <f>I27+I42+I55+I56</f>
        <v>4192033.6</v>
      </c>
    </row>
    <row r="58" spans="1:9" ht="15.6" customHeight="1" x14ac:dyDescent="0.2">
      <c r="A58" s="274" t="s">
        <v>215</v>
      </c>
      <c r="B58" s="274"/>
      <c r="C58" s="274"/>
      <c r="D58" s="274"/>
      <c r="E58" s="274"/>
      <c r="F58" s="274"/>
      <c r="G58" s="62">
        <v>49</v>
      </c>
      <c r="H58" s="74">
        <v>7280995.0099999998</v>
      </c>
      <c r="I58" s="74">
        <v>1281917.1399999999</v>
      </c>
    </row>
    <row r="59" spans="1:9" ht="28.9" customHeight="1" x14ac:dyDescent="0.2">
      <c r="A59" s="257" t="s">
        <v>216</v>
      </c>
      <c r="B59" s="257"/>
      <c r="C59" s="257"/>
      <c r="D59" s="257"/>
      <c r="E59" s="257"/>
      <c r="F59" s="257"/>
      <c r="G59" s="58">
        <v>50</v>
      </c>
      <c r="H59" s="73">
        <f>H57+H58</f>
        <v>1281917.1399999999</v>
      </c>
      <c r="I59" s="73">
        <f>I57+I58</f>
        <v>5473950.7400000002</v>
      </c>
    </row>
  </sheetData>
  <sheetProtection algorithmName="SHA-512" hashValue="U/+0tgeHvJCeMK7zV744FnRYSlJAy1lghIw05Q2xe+OO5kGAZIuGduhhf5N2pUR3oG839ynx8vwbI2lBWIJ9UQ==" saltValue="9AFnQfFRqzZbcH6UQTK2H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pane ySplit="2" topLeftCell="A21" activePane="bottomLeft" state="frozen"/>
      <selection sqref="A1:C1"/>
      <selection pane="bottomLeft" sqref="A1:I1"/>
    </sheetView>
  </sheetViews>
  <sheetFormatPr defaultRowHeight="12.75" x14ac:dyDescent="0.2"/>
  <cols>
    <col min="1" max="7" width="9.140625" style="2"/>
    <col min="8" max="9" width="14.85546875" style="2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53" t="s">
        <v>217</v>
      </c>
      <c r="B1" s="268"/>
      <c r="C1" s="268"/>
      <c r="D1" s="268"/>
      <c r="E1" s="268"/>
      <c r="F1" s="268"/>
      <c r="G1" s="268"/>
      <c r="H1" s="268"/>
      <c r="I1" s="268"/>
    </row>
    <row r="2" spans="1:9" ht="12.75" customHeight="1" x14ac:dyDescent="0.2">
      <c r="A2" s="252" t="s">
        <v>319</v>
      </c>
      <c r="B2" s="233"/>
      <c r="C2" s="233"/>
      <c r="D2" s="233"/>
      <c r="E2" s="233"/>
      <c r="F2" s="233"/>
      <c r="G2" s="233"/>
      <c r="H2" s="233"/>
      <c r="I2" s="233"/>
    </row>
    <row r="3" spans="1:9" x14ac:dyDescent="0.2">
      <c r="A3" s="261" t="s">
        <v>436</v>
      </c>
      <c r="B3" s="276"/>
      <c r="C3" s="276"/>
      <c r="D3" s="276"/>
      <c r="E3" s="276"/>
      <c r="F3" s="276"/>
      <c r="G3" s="276"/>
      <c r="H3" s="276"/>
      <c r="I3" s="276"/>
    </row>
    <row r="4" spans="1:9" x14ac:dyDescent="0.2">
      <c r="A4" s="269" t="s">
        <v>320</v>
      </c>
      <c r="B4" s="236"/>
      <c r="C4" s="236"/>
      <c r="D4" s="236"/>
      <c r="E4" s="236"/>
      <c r="F4" s="236"/>
      <c r="G4" s="236"/>
      <c r="H4" s="236"/>
      <c r="I4" s="237"/>
    </row>
    <row r="5" spans="1:9" ht="33.75" x14ac:dyDescent="0.2">
      <c r="A5" s="249" t="s">
        <v>2</v>
      </c>
      <c r="B5" s="241"/>
      <c r="C5" s="241"/>
      <c r="D5" s="241"/>
      <c r="E5" s="241"/>
      <c r="F5" s="241"/>
      <c r="G5" s="59" t="s">
        <v>106</v>
      </c>
      <c r="H5" s="60" t="s">
        <v>290</v>
      </c>
      <c r="I5" s="60" t="s">
        <v>275</v>
      </c>
    </row>
    <row r="6" spans="1:9" x14ac:dyDescent="0.2">
      <c r="A6" s="272">
        <v>1</v>
      </c>
      <c r="B6" s="241"/>
      <c r="C6" s="241"/>
      <c r="D6" s="241"/>
      <c r="E6" s="241"/>
      <c r="F6" s="241"/>
      <c r="G6" s="61">
        <v>2</v>
      </c>
      <c r="H6" s="60" t="s">
        <v>166</v>
      </c>
      <c r="I6" s="60" t="s">
        <v>167</v>
      </c>
    </row>
    <row r="7" spans="1:9" x14ac:dyDescent="0.2">
      <c r="A7" s="273" t="s">
        <v>168</v>
      </c>
      <c r="B7" s="275"/>
      <c r="C7" s="275"/>
      <c r="D7" s="275"/>
      <c r="E7" s="275"/>
      <c r="F7" s="275"/>
      <c r="G7" s="275"/>
      <c r="H7" s="275"/>
      <c r="I7" s="275"/>
    </row>
    <row r="8" spans="1:9" x14ac:dyDescent="0.2">
      <c r="A8" s="248" t="s">
        <v>218</v>
      </c>
      <c r="B8" s="248"/>
      <c r="C8" s="248"/>
      <c r="D8" s="248"/>
      <c r="E8" s="248"/>
      <c r="F8" s="248"/>
      <c r="G8" s="57">
        <v>1</v>
      </c>
      <c r="H8" s="74">
        <v>0</v>
      </c>
      <c r="I8" s="74">
        <v>0</v>
      </c>
    </row>
    <row r="9" spans="1:9" x14ac:dyDescent="0.2">
      <c r="A9" s="248" t="s">
        <v>219</v>
      </c>
      <c r="B9" s="248"/>
      <c r="C9" s="248"/>
      <c r="D9" s="248"/>
      <c r="E9" s="248"/>
      <c r="F9" s="248"/>
      <c r="G9" s="57">
        <v>2</v>
      </c>
      <c r="H9" s="74">
        <v>0</v>
      </c>
      <c r="I9" s="74">
        <v>0</v>
      </c>
    </row>
    <row r="10" spans="1:9" x14ac:dyDescent="0.2">
      <c r="A10" s="248" t="s">
        <v>220</v>
      </c>
      <c r="B10" s="248"/>
      <c r="C10" s="248"/>
      <c r="D10" s="248"/>
      <c r="E10" s="248"/>
      <c r="F10" s="248"/>
      <c r="G10" s="57">
        <v>3</v>
      </c>
      <c r="H10" s="74">
        <v>0</v>
      </c>
      <c r="I10" s="74">
        <v>0</v>
      </c>
    </row>
    <row r="11" spans="1:9" x14ac:dyDescent="0.2">
      <c r="A11" s="248" t="s">
        <v>221</v>
      </c>
      <c r="B11" s="248"/>
      <c r="C11" s="248"/>
      <c r="D11" s="248"/>
      <c r="E11" s="248"/>
      <c r="F11" s="248"/>
      <c r="G11" s="57">
        <v>4</v>
      </c>
      <c r="H11" s="74">
        <v>0</v>
      </c>
      <c r="I11" s="74">
        <v>0</v>
      </c>
    </row>
    <row r="12" spans="1:9" x14ac:dyDescent="0.2">
      <c r="A12" s="248" t="s">
        <v>372</v>
      </c>
      <c r="B12" s="248"/>
      <c r="C12" s="248"/>
      <c r="D12" s="248"/>
      <c r="E12" s="248"/>
      <c r="F12" s="248"/>
      <c r="G12" s="57">
        <v>5</v>
      </c>
      <c r="H12" s="74">
        <v>0</v>
      </c>
      <c r="I12" s="74">
        <v>0</v>
      </c>
    </row>
    <row r="13" spans="1:9" ht="24" customHeight="1" x14ac:dyDescent="0.2">
      <c r="A13" s="259" t="s">
        <v>380</v>
      </c>
      <c r="B13" s="259"/>
      <c r="C13" s="259"/>
      <c r="D13" s="259"/>
      <c r="E13" s="259"/>
      <c r="F13" s="259"/>
      <c r="G13" s="58">
        <v>6</v>
      </c>
      <c r="H13" s="77">
        <f>SUM(H8:H12)</f>
        <v>0</v>
      </c>
      <c r="I13" s="77">
        <f>SUM(I8:I12)</f>
        <v>0</v>
      </c>
    </row>
    <row r="14" spans="1:9" x14ac:dyDescent="0.2">
      <c r="A14" s="248" t="s">
        <v>373</v>
      </c>
      <c r="B14" s="248"/>
      <c r="C14" s="248"/>
      <c r="D14" s="248"/>
      <c r="E14" s="248"/>
      <c r="F14" s="248"/>
      <c r="G14" s="57">
        <v>7</v>
      </c>
      <c r="H14" s="74">
        <v>0</v>
      </c>
      <c r="I14" s="74">
        <v>0</v>
      </c>
    </row>
    <row r="15" spans="1:9" x14ac:dyDescent="0.2">
      <c r="A15" s="248" t="s">
        <v>374</v>
      </c>
      <c r="B15" s="248"/>
      <c r="C15" s="248"/>
      <c r="D15" s="248"/>
      <c r="E15" s="248"/>
      <c r="F15" s="248"/>
      <c r="G15" s="57">
        <v>8</v>
      </c>
      <c r="H15" s="74">
        <v>0</v>
      </c>
      <c r="I15" s="74">
        <v>0</v>
      </c>
    </row>
    <row r="16" spans="1:9" x14ac:dyDescent="0.2">
      <c r="A16" s="248" t="s">
        <v>375</v>
      </c>
      <c r="B16" s="248"/>
      <c r="C16" s="248"/>
      <c r="D16" s="248"/>
      <c r="E16" s="248"/>
      <c r="F16" s="248"/>
      <c r="G16" s="57">
        <v>9</v>
      </c>
      <c r="H16" s="74">
        <v>0</v>
      </c>
      <c r="I16" s="74">
        <v>0</v>
      </c>
    </row>
    <row r="17" spans="1:9" x14ac:dyDescent="0.2">
      <c r="A17" s="248" t="s">
        <v>376</v>
      </c>
      <c r="B17" s="248"/>
      <c r="C17" s="248"/>
      <c r="D17" s="248"/>
      <c r="E17" s="248"/>
      <c r="F17" s="248"/>
      <c r="G17" s="57">
        <v>10</v>
      </c>
      <c r="H17" s="74">
        <v>0</v>
      </c>
      <c r="I17" s="74">
        <v>0</v>
      </c>
    </row>
    <row r="18" spans="1:9" x14ac:dyDescent="0.2">
      <c r="A18" s="248" t="s">
        <v>377</v>
      </c>
      <c r="B18" s="248"/>
      <c r="C18" s="248"/>
      <c r="D18" s="248"/>
      <c r="E18" s="248"/>
      <c r="F18" s="248"/>
      <c r="G18" s="57">
        <v>11</v>
      </c>
      <c r="H18" s="74">
        <v>0</v>
      </c>
      <c r="I18" s="74">
        <v>0</v>
      </c>
    </row>
    <row r="19" spans="1:9" x14ac:dyDescent="0.2">
      <c r="A19" s="248" t="s">
        <v>378</v>
      </c>
      <c r="B19" s="248"/>
      <c r="C19" s="248"/>
      <c r="D19" s="248"/>
      <c r="E19" s="248"/>
      <c r="F19" s="248"/>
      <c r="G19" s="57">
        <v>12</v>
      </c>
      <c r="H19" s="74">
        <v>0</v>
      </c>
      <c r="I19" s="74">
        <v>0</v>
      </c>
    </row>
    <row r="20" spans="1:9" ht="26.25" customHeight="1" x14ac:dyDescent="0.2">
      <c r="A20" s="259" t="s">
        <v>381</v>
      </c>
      <c r="B20" s="259"/>
      <c r="C20" s="259"/>
      <c r="D20" s="259"/>
      <c r="E20" s="259"/>
      <c r="F20" s="259"/>
      <c r="G20" s="58">
        <v>13</v>
      </c>
      <c r="H20" s="77">
        <f>SUM(H14:H19)</f>
        <v>0</v>
      </c>
      <c r="I20" s="77">
        <f>SUM(I14:I19)</f>
        <v>0</v>
      </c>
    </row>
    <row r="21" spans="1:9" ht="25.9" customHeight="1" x14ac:dyDescent="0.2">
      <c r="A21" s="257" t="s">
        <v>382</v>
      </c>
      <c r="B21" s="257"/>
      <c r="C21" s="257"/>
      <c r="D21" s="257"/>
      <c r="E21" s="257"/>
      <c r="F21" s="257"/>
      <c r="G21" s="58">
        <v>14</v>
      </c>
      <c r="H21" s="73">
        <f>H13+H20</f>
        <v>0</v>
      </c>
      <c r="I21" s="73">
        <f>I13+I20</f>
        <v>0</v>
      </c>
    </row>
    <row r="22" spans="1:9" x14ac:dyDescent="0.2">
      <c r="A22" s="273" t="s">
        <v>186</v>
      </c>
      <c r="B22" s="275"/>
      <c r="C22" s="275"/>
      <c r="D22" s="275"/>
      <c r="E22" s="275"/>
      <c r="F22" s="275"/>
      <c r="G22" s="275"/>
      <c r="H22" s="275"/>
      <c r="I22" s="275"/>
    </row>
    <row r="23" spans="1:9" ht="26.45" customHeight="1" x14ac:dyDescent="0.2">
      <c r="A23" s="248" t="s">
        <v>222</v>
      </c>
      <c r="B23" s="248"/>
      <c r="C23" s="248"/>
      <c r="D23" s="248"/>
      <c r="E23" s="248"/>
      <c r="F23" s="248"/>
      <c r="G23" s="57">
        <v>15</v>
      </c>
      <c r="H23" s="74">
        <v>0</v>
      </c>
      <c r="I23" s="74">
        <v>0</v>
      </c>
    </row>
    <row r="24" spans="1:9" x14ac:dyDescent="0.2">
      <c r="A24" s="248" t="s">
        <v>223</v>
      </c>
      <c r="B24" s="248"/>
      <c r="C24" s="248"/>
      <c r="D24" s="248"/>
      <c r="E24" s="248"/>
      <c r="F24" s="248"/>
      <c r="G24" s="57">
        <v>16</v>
      </c>
      <c r="H24" s="74">
        <v>0</v>
      </c>
      <c r="I24" s="74">
        <v>0</v>
      </c>
    </row>
    <row r="25" spans="1:9" x14ac:dyDescent="0.2">
      <c r="A25" s="248" t="s">
        <v>224</v>
      </c>
      <c r="B25" s="248"/>
      <c r="C25" s="248"/>
      <c r="D25" s="248"/>
      <c r="E25" s="248"/>
      <c r="F25" s="248"/>
      <c r="G25" s="57">
        <v>17</v>
      </c>
      <c r="H25" s="74">
        <v>0</v>
      </c>
      <c r="I25" s="74">
        <v>0</v>
      </c>
    </row>
    <row r="26" spans="1:9" x14ac:dyDescent="0.2">
      <c r="A26" s="248" t="s">
        <v>225</v>
      </c>
      <c r="B26" s="248"/>
      <c r="C26" s="248"/>
      <c r="D26" s="248"/>
      <c r="E26" s="248"/>
      <c r="F26" s="248"/>
      <c r="G26" s="57">
        <v>18</v>
      </c>
      <c r="H26" s="74">
        <v>0</v>
      </c>
      <c r="I26" s="74">
        <v>0</v>
      </c>
    </row>
    <row r="27" spans="1:9" x14ac:dyDescent="0.2">
      <c r="A27" s="248" t="s">
        <v>226</v>
      </c>
      <c r="B27" s="248"/>
      <c r="C27" s="248"/>
      <c r="D27" s="248"/>
      <c r="E27" s="248"/>
      <c r="F27" s="248"/>
      <c r="G27" s="57">
        <v>19</v>
      </c>
      <c r="H27" s="74">
        <v>0</v>
      </c>
      <c r="I27" s="74">
        <v>0</v>
      </c>
    </row>
    <row r="28" spans="1:9" x14ac:dyDescent="0.2">
      <c r="A28" s="248" t="s">
        <v>227</v>
      </c>
      <c r="B28" s="248"/>
      <c r="C28" s="248"/>
      <c r="D28" s="248"/>
      <c r="E28" s="248"/>
      <c r="F28" s="248"/>
      <c r="G28" s="57">
        <v>20</v>
      </c>
      <c r="H28" s="74">
        <v>0</v>
      </c>
      <c r="I28" s="74">
        <v>0</v>
      </c>
    </row>
    <row r="29" spans="1:9" ht="25.15" customHeight="1" x14ac:dyDescent="0.2">
      <c r="A29" s="263" t="s">
        <v>409</v>
      </c>
      <c r="B29" s="263"/>
      <c r="C29" s="263"/>
      <c r="D29" s="263"/>
      <c r="E29" s="263"/>
      <c r="F29" s="263"/>
      <c r="G29" s="58">
        <v>21</v>
      </c>
      <c r="H29" s="73">
        <f>SUM(H23:H28)</f>
        <v>0</v>
      </c>
      <c r="I29" s="73">
        <f>SUM(I23:I28)</f>
        <v>0</v>
      </c>
    </row>
    <row r="30" spans="1:9" ht="21" customHeight="1" x14ac:dyDescent="0.2">
      <c r="A30" s="248" t="s">
        <v>228</v>
      </c>
      <c r="B30" s="248"/>
      <c r="C30" s="248"/>
      <c r="D30" s="248"/>
      <c r="E30" s="248"/>
      <c r="F30" s="248"/>
      <c r="G30" s="57">
        <v>22</v>
      </c>
      <c r="H30" s="74">
        <v>0</v>
      </c>
      <c r="I30" s="74">
        <v>0</v>
      </c>
    </row>
    <row r="31" spans="1:9" x14ac:dyDescent="0.2">
      <c r="A31" s="248" t="s">
        <v>229</v>
      </c>
      <c r="B31" s="248"/>
      <c r="C31" s="248"/>
      <c r="D31" s="248"/>
      <c r="E31" s="248"/>
      <c r="F31" s="248"/>
      <c r="G31" s="57">
        <v>23</v>
      </c>
      <c r="H31" s="74">
        <v>0</v>
      </c>
      <c r="I31" s="74">
        <v>0</v>
      </c>
    </row>
    <row r="32" spans="1:9" x14ac:dyDescent="0.2">
      <c r="A32" s="248" t="s">
        <v>379</v>
      </c>
      <c r="B32" s="248"/>
      <c r="C32" s="248"/>
      <c r="D32" s="248"/>
      <c r="E32" s="248"/>
      <c r="F32" s="248"/>
      <c r="G32" s="57">
        <v>24</v>
      </c>
      <c r="H32" s="74">
        <v>0</v>
      </c>
      <c r="I32" s="74">
        <v>0</v>
      </c>
    </row>
    <row r="33" spans="1:9" x14ac:dyDescent="0.2">
      <c r="A33" s="248" t="s">
        <v>230</v>
      </c>
      <c r="B33" s="248"/>
      <c r="C33" s="248"/>
      <c r="D33" s="248"/>
      <c r="E33" s="248"/>
      <c r="F33" s="248"/>
      <c r="G33" s="57">
        <v>25</v>
      </c>
      <c r="H33" s="74">
        <v>0</v>
      </c>
      <c r="I33" s="74">
        <v>0</v>
      </c>
    </row>
    <row r="34" spans="1:9" x14ac:dyDescent="0.2">
      <c r="A34" s="248" t="s">
        <v>231</v>
      </c>
      <c r="B34" s="248"/>
      <c r="C34" s="248"/>
      <c r="D34" s="248"/>
      <c r="E34" s="248"/>
      <c r="F34" s="248"/>
      <c r="G34" s="57">
        <v>26</v>
      </c>
      <c r="H34" s="74">
        <v>0</v>
      </c>
      <c r="I34" s="74">
        <v>0</v>
      </c>
    </row>
    <row r="35" spans="1:9" ht="28.9" customHeight="1" x14ac:dyDescent="0.2">
      <c r="A35" s="263" t="s">
        <v>410</v>
      </c>
      <c r="B35" s="263"/>
      <c r="C35" s="263"/>
      <c r="D35" s="263"/>
      <c r="E35" s="263"/>
      <c r="F35" s="263"/>
      <c r="G35" s="58">
        <v>27</v>
      </c>
      <c r="H35" s="73">
        <f>SUM(H30:H34)</f>
        <v>0</v>
      </c>
      <c r="I35" s="73">
        <f>SUM(I30:I34)</f>
        <v>0</v>
      </c>
    </row>
    <row r="36" spans="1:9" ht="26.45" customHeight="1" x14ac:dyDescent="0.2">
      <c r="A36" s="257" t="s">
        <v>383</v>
      </c>
      <c r="B36" s="257"/>
      <c r="C36" s="257"/>
      <c r="D36" s="257"/>
      <c r="E36" s="257"/>
      <c r="F36" s="257"/>
      <c r="G36" s="58">
        <v>28</v>
      </c>
      <c r="H36" s="73">
        <f>H29+H35</f>
        <v>0</v>
      </c>
      <c r="I36" s="73">
        <f>I29+I35</f>
        <v>0</v>
      </c>
    </row>
    <row r="37" spans="1:9" x14ac:dyDescent="0.2">
      <c r="A37" s="273" t="s">
        <v>201</v>
      </c>
      <c r="B37" s="275"/>
      <c r="C37" s="275"/>
      <c r="D37" s="275"/>
      <c r="E37" s="275"/>
      <c r="F37" s="275"/>
      <c r="G37" s="275">
        <v>0</v>
      </c>
      <c r="H37" s="275"/>
      <c r="I37" s="275"/>
    </row>
    <row r="38" spans="1:9" x14ac:dyDescent="0.2">
      <c r="A38" s="226" t="s">
        <v>232</v>
      </c>
      <c r="B38" s="226"/>
      <c r="C38" s="226"/>
      <c r="D38" s="226"/>
      <c r="E38" s="226"/>
      <c r="F38" s="226"/>
      <c r="G38" s="57">
        <v>29</v>
      </c>
      <c r="H38" s="74">
        <v>0</v>
      </c>
      <c r="I38" s="74">
        <v>0</v>
      </c>
    </row>
    <row r="39" spans="1:9" ht="21.6" customHeight="1" x14ac:dyDescent="0.2">
      <c r="A39" s="226" t="s">
        <v>233</v>
      </c>
      <c r="B39" s="226"/>
      <c r="C39" s="226"/>
      <c r="D39" s="226"/>
      <c r="E39" s="226"/>
      <c r="F39" s="226"/>
      <c r="G39" s="57">
        <v>30</v>
      </c>
      <c r="H39" s="74">
        <v>0</v>
      </c>
      <c r="I39" s="74">
        <v>0</v>
      </c>
    </row>
    <row r="40" spans="1:9" x14ac:dyDescent="0.2">
      <c r="A40" s="226" t="s">
        <v>234</v>
      </c>
      <c r="B40" s="226"/>
      <c r="C40" s="226"/>
      <c r="D40" s="226"/>
      <c r="E40" s="226"/>
      <c r="F40" s="226"/>
      <c r="G40" s="57">
        <v>31</v>
      </c>
      <c r="H40" s="74">
        <v>0</v>
      </c>
      <c r="I40" s="74">
        <v>0</v>
      </c>
    </row>
    <row r="41" spans="1:9" x14ac:dyDescent="0.2">
      <c r="A41" s="226" t="s">
        <v>235</v>
      </c>
      <c r="B41" s="226"/>
      <c r="C41" s="226"/>
      <c r="D41" s="226"/>
      <c r="E41" s="226"/>
      <c r="F41" s="226"/>
      <c r="G41" s="57">
        <v>32</v>
      </c>
      <c r="H41" s="74">
        <v>0</v>
      </c>
      <c r="I41" s="74">
        <v>0</v>
      </c>
    </row>
    <row r="42" spans="1:9" ht="26.45" customHeight="1" x14ac:dyDescent="0.2">
      <c r="A42" s="263" t="s">
        <v>411</v>
      </c>
      <c r="B42" s="263"/>
      <c r="C42" s="263"/>
      <c r="D42" s="263"/>
      <c r="E42" s="263"/>
      <c r="F42" s="263"/>
      <c r="G42" s="58">
        <v>33</v>
      </c>
      <c r="H42" s="73">
        <f>H41+H40+H39+H38</f>
        <v>0</v>
      </c>
      <c r="I42" s="73">
        <f>I41+I40+I39+I38</f>
        <v>0</v>
      </c>
    </row>
    <row r="43" spans="1:9" ht="22.9" customHeight="1" x14ac:dyDescent="0.2">
      <c r="A43" s="226" t="s">
        <v>236</v>
      </c>
      <c r="B43" s="226"/>
      <c r="C43" s="226"/>
      <c r="D43" s="226"/>
      <c r="E43" s="226"/>
      <c r="F43" s="226"/>
      <c r="G43" s="57">
        <v>34</v>
      </c>
      <c r="H43" s="74">
        <v>0</v>
      </c>
      <c r="I43" s="74">
        <v>0</v>
      </c>
    </row>
    <row r="44" spans="1:9" x14ac:dyDescent="0.2">
      <c r="A44" s="226" t="s">
        <v>237</v>
      </c>
      <c r="B44" s="226"/>
      <c r="C44" s="226"/>
      <c r="D44" s="226"/>
      <c r="E44" s="226"/>
      <c r="F44" s="226"/>
      <c r="G44" s="57">
        <v>35</v>
      </c>
      <c r="H44" s="74">
        <v>0</v>
      </c>
      <c r="I44" s="74">
        <v>0</v>
      </c>
    </row>
    <row r="45" spans="1:9" x14ac:dyDescent="0.2">
      <c r="A45" s="226" t="s">
        <v>238</v>
      </c>
      <c r="B45" s="226"/>
      <c r="C45" s="226"/>
      <c r="D45" s="226"/>
      <c r="E45" s="226"/>
      <c r="F45" s="226"/>
      <c r="G45" s="57">
        <v>36</v>
      </c>
      <c r="H45" s="74">
        <v>0</v>
      </c>
      <c r="I45" s="74">
        <v>0</v>
      </c>
    </row>
    <row r="46" spans="1:9" ht="25.15" customHeight="1" x14ac:dyDescent="0.2">
      <c r="A46" s="226" t="s">
        <v>239</v>
      </c>
      <c r="B46" s="226"/>
      <c r="C46" s="226"/>
      <c r="D46" s="226"/>
      <c r="E46" s="226"/>
      <c r="F46" s="226"/>
      <c r="G46" s="57">
        <v>37</v>
      </c>
      <c r="H46" s="74">
        <v>0</v>
      </c>
      <c r="I46" s="74">
        <v>0</v>
      </c>
    </row>
    <row r="47" spans="1:9" x14ac:dyDescent="0.2">
      <c r="A47" s="226" t="s">
        <v>240</v>
      </c>
      <c r="B47" s="226"/>
      <c r="C47" s="226"/>
      <c r="D47" s="226"/>
      <c r="E47" s="226"/>
      <c r="F47" s="226"/>
      <c r="G47" s="57">
        <v>38</v>
      </c>
      <c r="H47" s="74">
        <v>0</v>
      </c>
      <c r="I47" s="74">
        <v>0</v>
      </c>
    </row>
    <row r="48" spans="1:9" ht="25.15" customHeight="1" x14ac:dyDescent="0.2">
      <c r="A48" s="263" t="s">
        <v>412</v>
      </c>
      <c r="B48" s="263"/>
      <c r="C48" s="263"/>
      <c r="D48" s="263"/>
      <c r="E48" s="263"/>
      <c r="F48" s="263"/>
      <c r="G48" s="58">
        <v>39</v>
      </c>
      <c r="H48" s="73">
        <f>H47+H46+H45+H44+H43</f>
        <v>0</v>
      </c>
      <c r="I48" s="73">
        <f>I47+I46+I45+I44+I43</f>
        <v>0</v>
      </c>
    </row>
    <row r="49" spans="1:9" ht="28.15" customHeight="1" x14ac:dyDescent="0.2">
      <c r="A49" s="257" t="s">
        <v>422</v>
      </c>
      <c r="B49" s="257"/>
      <c r="C49" s="257"/>
      <c r="D49" s="257"/>
      <c r="E49" s="257"/>
      <c r="F49" s="257"/>
      <c r="G49" s="58">
        <v>40</v>
      </c>
      <c r="H49" s="73">
        <f>H48+H42</f>
        <v>0</v>
      </c>
      <c r="I49" s="73">
        <f>I48+I42</f>
        <v>0</v>
      </c>
    </row>
    <row r="50" spans="1:9" x14ac:dyDescent="0.2">
      <c r="A50" s="248" t="s">
        <v>241</v>
      </c>
      <c r="B50" s="248"/>
      <c r="C50" s="248"/>
      <c r="D50" s="248"/>
      <c r="E50" s="248"/>
      <c r="F50" s="248"/>
      <c r="G50" s="57">
        <v>41</v>
      </c>
      <c r="H50" s="74">
        <v>0</v>
      </c>
      <c r="I50" s="74">
        <v>0</v>
      </c>
    </row>
    <row r="51" spans="1:9" ht="24.6" customHeight="1" x14ac:dyDescent="0.2">
      <c r="A51" s="257" t="s">
        <v>384</v>
      </c>
      <c r="B51" s="257"/>
      <c r="C51" s="257"/>
      <c r="D51" s="257"/>
      <c r="E51" s="257"/>
      <c r="F51" s="257"/>
      <c r="G51" s="58">
        <v>42</v>
      </c>
      <c r="H51" s="73">
        <f>H21+H36+H49+H50</f>
        <v>0</v>
      </c>
      <c r="I51" s="73">
        <f>I21+I36+I49+I50</f>
        <v>0</v>
      </c>
    </row>
    <row r="52" spans="1:9" x14ac:dyDescent="0.2">
      <c r="A52" s="274" t="s">
        <v>215</v>
      </c>
      <c r="B52" s="274"/>
      <c r="C52" s="274"/>
      <c r="D52" s="274"/>
      <c r="E52" s="274"/>
      <c r="F52" s="274"/>
      <c r="G52" s="57">
        <v>43</v>
      </c>
      <c r="H52" s="74">
        <v>0</v>
      </c>
      <c r="I52" s="74">
        <v>0</v>
      </c>
    </row>
    <row r="53" spans="1:9" ht="28.9" customHeight="1" x14ac:dyDescent="0.2">
      <c r="A53" s="274" t="s">
        <v>385</v>
      </c>
      <c r="B53" s="274"/>
      <c r="C53" s="274"/>
      <c r="D53" s="274"/>
      <c r="E53" s="274"/>
      <c r="F53" s="274"/>
      <c r="G53" s="57">
        <v>44</v>
      </c>
      <c r="H53" s="78">
        <f>H52+H51</f>
        <v>0</v>
      </c>
      <c r="I53" s="78">
        <f>I52+I51</f>
        <v>0</v>
      </c>
    </row>
  </sheetData>
  <sheetProtection algorithmName="SHA-512" hashValue="d/Sn4UQec6QCN+3pT94bCXGIGDtUV5aaouYRyV0baqj5DJn5a44/5hjZcPENanBWNal2ClaauBI2x5nfDDJjNw==" saltValue="tEZc72RdHVDh2U+XZjK+cw=="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zoomScaleNormal="100" zoomScaleSheetLayoutView="100" workbookViewId="0">
      <pane xSplit="7" ySplit="6" topLeftCell="H47" activePane="bottomRight" state="frozen"/>
      <selection sqref="A1:C1"/>
      <selection pane="topRight" sqref="A1:C1"/>
      <selection pane="bottomLeft" sqref="A1:C1"/>
      <selection pane="bottomRight" activeCell="A59" sqref="A59:F59"/>
    </sheetView>
  </sheetViews>
  <sheetFormatPr defaultRowHeight="12.75" x14ac:dyDescent="0.2"/>
  <cols>
    <col min="1" max="4" width="9.140625" style="2"/>
    <col min="5" max="5" width="10.140625" style="2" bestFit="1" customWidth="1"/>
    <col min="6" max="6" width="9.140625" style="2"/>
    <col min="7" max="7" width="11" style="2" bestFit="1" customWidth="1"/>
    <col min="8" max="26" width="13.42578125" style="23"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77" t="s">
        <v>242</v>
      </c>
      <c r="B1" s="278"/>
      <c r="C1" s="278"/>
      <c r="D1" s="278"/>
      <c r="E1" s="278"/>
      <c r="F1" s="278"/>
      <c r="G1" s="278"/>
      <c r="H1" s="278"/>
      <c r="I1" s="278"/>
      <c r="J1" s="278"/>
      <c r="K1" s="26"/>
    </row>
    <row r="2" spans="1:26" ht="15.75" x14ac:dyDescent="0.2">
      <c r="A2" s="3"/>
      <c r="B2" s="4"/>
      <c r="C2" s="279" t="s">
        <v>243</v>
      </c>
      <c r="D2" s="279"/>
      <c r="E2" s="5">
        <v>45658</v>
      </c>
      <c r="F2" s="6" t="s">
        <v>0</v>
      </c>
      <c r="G2" s="5">
        <v>46022</v>
      </c>
      <c r="H2" s="27"/>
      <c r="I2" s="27"/>
      <c r="J2" s="27"/>
      <c r="K2" s="26"/>
      <c r="Y2" s="28" t="s">
        <v>436</v>
      </c>
    </row>
    <row r="3" spans="1:26" ht="13.5" customHeight="1" x14ac:dyDescent="0.2">
      <c r="A3" s="282" t="s">
        <v>244</v>
      </c>
      <c r="B3" s="283"/>
      <c r="C3" s="283"/>
      <c r="D3" s="283"/>
      <c r="E3" s="283"/>
      <c r="F3" s="283"/>
      <c r="G3" s="282" t="s">
        <v>3</v>
      </c>
      <c r="H3" s="285" t="s">
        <v>245</v>
      </c>
      <c r="I3" s="285"/>
      <c r="J3" s="285"/>
      <c r="K3" s="285"/>
      <c r="L3" s="285"/>
      <c r="M3" s="285"/>
      <c r="N3" s="285"/>
      <c r="O3" s="285"/>
      <c r="P3" s="285"/>
      <c r="Q3" s="285"/>
      <c r="R3" s="285"/>
      <c r="S3" s="285"/>
      <c r="T3" s="285"/>
      <c r="U3" s="285"/>
      <c r="V3" s="285"/>
      <c r="W3" s="285"/>
      <c r="X3" s="285"/>
      <c r="Y3" s="285" t="s">
        <v>389</v>
      </c>
      <c r="Z3" s="285" t="s">
        <v>246</v>
      </c>
    </row>
    <row r="4" spans="1:26" ht="90" x14ac:dyDescent="0.2">
      <c r="A4" s="283"/>
      <c r="B4" s="283"/>
      <c r="C4" s="283"/>
      <c r="D4" s="283"/>
      <c r="E4" s="283"/>
      <c r="F4" s="283"/>
      <c r="G4" s="284"/>
      <c r="H4" s="79" t="s">
        <v>247</v>
      </c>
      <c r="I4" s="79" t="s">
        <v>248</v>
      </c>
      <c r="J4" s="79" t="s">
        <v>249</v>
      </c>
      <c r="K4" s="79" t="s">
        <v>250</v>
      </c>
      <c r="L4" s="79" t="s">
        <v>251</v>
      </c>
      <c r="M4" s="79" t="s">
        <v>252</v>
      </c>
      <c r="N4" s="79" t="s">
        <v>253</v>
      </c>
      <c r="O4" s="79" t="s">
        <v>254</v>
      </c>
      <c r="P4" s="80" t="s">
        <v>386</v>
      </c>
      <c r="Q4" s="79" t="s">
        <v>255</v>
      </c>
      <c r="R4" s="79" t="s">
        <v>256</v>
      </c>
      <c r="S4" s="80" t="s">
        <v>387</v>
      </c>
      <c r="T4" s="80" t="s">
        <v>388</v>
      </c>
      <c r="U4" s="80" t="s">
        <v>427</v>
      </c>
      <c r="V4" s="79" t="s">
        <v>257</v>
      </c>
      <c r="W4" s="79" t="s">
        <v>258</v>
      </c>
      <c r="X4" s="79" t="s">
        <v>259</v>
      </c>
      <c r="Y4" s="286"/>
      <c r="Z4" s="286"/>
    </row>
    <row r="5" spans="1:26" ht="22.5" x14ac:dyDescent="0.2">
      <c r="A5" s="287">
        <v>1</v>
      </c>
      <c r="B5" s="287"/>
      <c r="C5" s="287"/>
      <c r="D5" s="287"/>
      <c r="E5" s="287"/>
      <c r="F5" s="287"/>
      <c r="G5" s="81">
        <v>2</v>
      </c>
      <c r="H5" s="79" t="s">
        <v>166</v>
      </c>
      <c r="I5" s="82" t="s">
        <v>167</v>
      </c>
      <c r="J5" s="79" t="s">
        <v>278</v>
      </c>
      <c r="K5" s="82" t="s">
        <v>279</v>
      </c>
      <c r="L5" s="79" t="s">
        <v>280</v>
      </c>
      <c r="M5" s="82" t="s">
        <v>281</v>
      </c>
      <c r="N5" s="79" t="s">
        <v>282</v>
      </c>
      <c r="O5" s="82" t="s">
        <v>283</v>
      </c>
      <c r="P5" s="79" t="s">
        <v>284</v>
      </c>
      <c r="Q5" s="82" t="s">
        <v>285</v>
      </c>
      <c r="R5" s="79" t="s">
        <v>286</v>
      </c>
      <c r="S5" s="79" t="s">
        <v>287</v>
      </c>
      <c r="T5" s="79" t="s">
        <v>288</v>
      </c>
      <c r="U5" s="79">
        <v>16</v>
      </c>
      <c r="V5" s="79">
        <v>17</v>
      </c>
      <c r="W5" s="79">
        <v>18</v>
      </c>
      <c r="X5" s="79" t="s">
        <v>425</v>
      </c>
      <c r="Y5" s="79">
        <v>20</v>
      </c>
      <c r="Z5" s="82" t="s">
        <v>426</v>
      </c>
    </row>
    <row r="6" spans="1:26" x14ac:dyDescent="0.2">
      <c r="A6" s="288" t="s">
        <v>260</v>
      </c>
      <c r="B6" s="288"/>
      <c r="C6" s="288"/>
      <c r="D6" s="288"/>
      <c r="E6" s="288"/>
      <c r="F6" s="288"/>
      <c r="G6" s="288"/>
      <c r="H6" s="288"/>
      <c r="I6" s="288"/>
      <c r="J6" s="288"/>
      <c r="K6" s="288"/>
      <c r="L6" s="288"/>
      <c r="M6" s="288"/>
      <c r="N6" s="289"/>
      <c r="O6" s="289"/>
      <c r="P6" s="289"/>
      <c r="Q6" s="289"/>
      <c r="R6" s="289"/>
      <c r="S6" s="289"/>
      <c r="T6" s="289"/>
      <c r="U6" s="289"/>
      <c r="V6" s="289"/>
      <c r="W6" s="289"/>
      <c r="X6" s="289"/>
      <c r="Y6" s="289"/>
      <c r="Z6" s="290"/>
    </row>
    <row r="7" spans="1:26" x14ac:dyDescent="0.2">
      <c r="A7" s="291" t="s">
        <v>291</v>
      </c>
      <c r="B7" s="291"/>
      <c r="C7" s="291"/>
      <c r="D7" s="291"/>
      <c r="E7" s="291"/>
      <c r="F7" s="291"/>
      <c r="G7" s="83">
        <v>1</v>
      </c>
      <c r="H7" s="86">
        <v>21766540.579999998</v>
      </c>
      <c r="I7" s="86">
        <v>8039064.1100000003</v>
      </c>
      <c r="J7" s="86">
        <v>1652223.06</v>
      </c>
      <c r="K7" s="86">
        <v>38952002.990000002</v>
      </c>
      <c r="L7" s="86">
        <v>38952002.990000002</v>
      </c>
      <c r="M7" s="86">
        <v>0</v>
      </c>
      <c r="N7" s="86">
        <v>0</v>
      </c>
      <c r="O7" s="86">
        <v>0</v>
      </c>
      <c r="P7" s="86">
        <v>13907155.85</v>
      </c>
      <c r="Q7" s="86">
        <v>0</v>
      </c>
      <c r="R7" s="86">
        <v>0</v>
      </c>
      <c r="S7" s="86">
        <v>0</v>
      </c>
      <c r="T7" s="86">
        <v>0</v>
      </c>
      <c r="U7" s="86">
        <v>0</v>
      </c>
      <c r="V7" s="86">
        <v>849428770.61000001</v>
      </c>
      <c r="W7" s="86">
        <v>8166909.8200000003</v>
      </c>
      <c r="X7" s="87">
        <f>H7+I7+J7+K7-L7+M7+N7+O7+P7+Q7+R7+V7+W7+S7+T7+U7</f>
        <v>902960664.02999997</v>
      </c>
      <c r="Y7" s="86">
        <v>0</v>
      </c>
      <c r="Z7" s="87">
        <f>X7+Y7</f>
        <v>902960664.02999997</v>
      </c>
    </row>
    <row r="8" spans="1:26" x14ac:dyDescent="0.2">
      <c r="A8" s="280" t="s">
        <v>261</v>
      </c>
      <c r="B8" s="280"/>
      <c r="C8" s="280"/>
      <c r="D8" s="280"/>
      <c r="E8" s="280"/>
      <c r="F8" s="280"/>
      <c r="G8" s="83">
        <v>2</v>
      </c>
      <c r="H8" s="86">
        <v>0</v>
      </c>
      <c r="I8" s="86">
        <v>0</v>
      </c>
      <c r="J8" s="86">
        <v>0</v>
      </c>
      <c r="K8" s="86">
        <v>0</v>
      </c>
      <c r="L8" s="86">
        <v>0</v>
      </c>
      <c r="M8" s="86">
        <v>0</v>
      </c>
      <c r="N8" s="86">
        <v>0</v>
      </c>
      <c r="O8" s="86">
        <v>0</v>
      </c>
      <c r="P8" s="86">
        <v>0</v>
      </c>
      <c r="Q8" s="86">
        <v>0</v>
      </c>
      <c r="R8" s="86">
        <v>0</v>
      </c>
      <c r="S8" s="86">
        <v>0</v>
      </c>
      <c r="T8" s="86">
        <v>0</v>
      </c>
      <c r="U8" s="86">
        <v>0</v>
      </c>
      <c r="V8" s="86">
        <v>0</v>
      </c>
      <c r="W8" s="86">
        <v>0</v>
      </c>
      <c r="X8" s="87">
        <f t="shared" ref="X8:X9" si="0">H8+I8+J8+K8-L8+M8+N8+O8+P8+Q8+R8+V8+W8+S8+T8+U8</f>
        <v>0</v>
      </c>
      <c r="Y8" s="86">
        <v>0</v>
      </c>
      <c r="Z8" s="87">
        <f t="shared" ref="Z8:Z9" si="1">X8+Y8</f>
        <v>0</v>
      </c>
    </row>
    <row r="9" spans="1:26" x14ac:dyDescent="0.2">
      <c r="A9" s="280" t="s">
        <v>262</v>
      </c>
      <c r="B9" s="280"/>
      <c r="C9" s="280"/>
      <c r="D9" s="280"/>
      <c r="E9" s="280"/>
      <c r="F9" s="280"/>
      <c r="G9" s="83">
        <v>3</v>
      </c>
      <c r="H9" s="86">
        <v>0</v>
      </c>
      <c r="I9" s="86">
        <v>0</v>
      </c>
      <c r="J9" s="86">
        <v>0</v>
      </c>
      <c r="K9" s="86">
        <v>0</v>
      </c>
      <c r="L9" s="86">
        <v>0</v>
      </c>
      <c r="M9" s="86">
        <v>0</v>
      </c>
      <c r="N9" s="86">
        <v>0</v>
      </c>
      <c r="O9" s="86">
        <v>0</v>
      </c>
      <c r="P9" s="86">
        <v>0</v>
      </c>
      <c r="Q9" s="86">
        <v>0</v>
      </c>
      <c r="R9" s="86">
        <v>0</v>
      </c>
      <c r="S9" s="86">
        <v>0</v>
      </c>
      <c r="T9" s="86">
        <v>0</v>
      </c>
      <c r="U9" s="86">
        <v>0</v>
      </c>
      <c r="V9" s="86">
        <v>0</v>
      </c>
      <c r="W9" s="86">
        <v>0</v>
      </c>
      <c r="X9" s="87">
        <f t="shared" si="0"/>
        <v>0</v>
      </c>
      <c r="Y9" s="86">
        <v>0</v>
      </c>
      <c r="Z9" s="87">
        <f t="shared" si="1"/>
        <v>0</v>
      </c>
    </row>
    <row r="10" spans="1:26" ht="22.5" customHeight="1" x14ac:dyDescent="0.2">
      <c r="A10" s="281" t="s">
        <v>292</v>
      </c>
      <c r="B10" s="281"/>
      <c r="C10" s="281"/>
      <c r="D10" s="281"/>
      <c r="E10" s="281"/>
      <c r="F10" s="281"/>
      <c r="G10" s="84">
        <v>4</v>
      </c>
      <c r="H10" s="88">
        <f>H7+H8+H9</f>
        <v>21766540.579999998</v>
      </c>
      <c r="I10" s="88">
        <f t="shared" ref="I10:V10" si="2">I7+I8+I9</f>
        <v>8039064.1100000003</v>
      </c>
      <c r="J10" s="88">
        <f t="shared" si="2"/>
        <v>1652223.06</v>
      </c>
      <c r="K10" s="88">
        <f t="shared" si="2"/>
        <v>38952002.990000002</v>
      </c>
      <c r="L10" s="88">
        <f t="shared" si="2"/>
        <v>38952002.990000002</v>
      </c>
      <c r="M10" s="88">
        <f t="shared" si="2"/>
        <v>0</v>
      </c>
      <c r="N10" s="88">
        <f t="shared" si="2"/>
        <v>0</v>
      </c>
      <c r="O10" s="88">
        <f t="shared" si="2"/>
        <v>0</v>
      </c>
      <c r="P10" s="88">
        <f t="shared" si="2"/>
        <v>13907155.85</v>
      </c>
      <c r="Q10" s="88">
        <f t="shared" si="2"/>
        <v>0</v>
      </c>
      <c r="R10" s="88">
        <f t="shared" si="2"/>
        <v>0</v>
      </c>
      <c r="S10" s="88">
        <f t="shared" si="2"/>
        <v>0</v>
      </c>
      <c r="T10" s="88">
        <f t="shared" si="2"/>
        <v>0</v>
      </c>
      <c r="U10" s="88">
        <f>U7+U8+U9</f>
        <v>0</v>
      </c>
      <c r="V10" s="88">
        <f t="shared" si="2"/>
        <v>849428770.61000001</v>
      </c>
      <c r="W10" s="88">
        <f>W7+W8+W9</f>
        <v>8166909.8200000003</v>
      </c>
      <c r="X10" s="88">
        <f>X7+X8+X9</f>
        <v>902960664.02999997</v>
      </c>
      <c r="Y10" s="88">
        <f t="shared" ref="Y10:Z10" si="3">Y7+Y8+Y9</f>
        <v>0</v>
      </c>
      <c r="Z10" s="88">
        <f t="shared" si="3"/>
        <v>902960664.02999997</v>
      </c>
    </row>
    <row r="11" spans="1:26" x14ac:dyDescent="0.2">
      <c r="A11" s="280" t="s">
        <v>263</v>
      </c>
      <c r="B11" s="280"/>
      <c r="C11" s="280"/>
      <c r="D11" s="280"/>
      <c r="E11" s="280"/>
      <c r="F11" s="280"/>
      <c r="G11" s="83">
        <v>5</v>
      </c>
      <c r="H11" s="85">
        <v>0</v>
      </c>
      <c r="I11" s="85">
        <v>0</v>
      </c>
      <c r="J11" s="85">
        <v>0</v>
      </c>
      <c r="K11" s="85">
        <v>0</v>
      </c>
      <c r="L11" s="85">
        <v>0</v>
      </c>
      <c r="M11" s="85">
        <v>0</v>
      </c>
      <c r="N11" s="85">
        <v>0</v>
      </c>
      <c r="O11" s="85">
        <v>0</v>
      </c>
      <c r="P11" s="85">
        <v>0</v>
      </c>
      <c r="Q11" s="85">
        <v>0</v>
      </c>
      <c r="R11" s="85">
        <v>0</v>
      </c>
      <c r="S11" s="85">
        <v>0</v>
      </c>
      <c r="T11" s="85">
        <v>0</v>
      </c>
      <c r="U11" s="86">
        <v>0</v>
      </c>
      <c r="V11" s="85">
        <v>0</v>
      </c>
      <c r="W11" s="86">
        <v>75014494.400000006</v>
      </c>
      <c r="X11" s="87">
        <f>H11+I11+J11+K11-L11+M11+N11+O11+P11+Q11+R11+V11+W11+S11+T11+U11</f>
        <v>75014494.400000006</v>
      </c>
      <c r="Y11" s="86">
        <v>0</v>
      </c>
      <c r="Z11" s="87">
        <f t="shared" ref="Z11:Z29" si="4">X11+Y11</f>
        <v>75014494.400000006</v>
      </c>
    </row>
    <row r="12" spans="1:26" x14ac:dyDescent="0.2">
      <c r="A12" s="280" t="s">
        <v>264</v>
      </c>
      <c r="B12" s="280"/>
      <c r="C12" s="280"/>
      <c r="D12" s="280"/>
      <c r="E12" s="280"/>
      <c r="F12" s="280"/>
      <c r="G12" s="83">
        <v>6</v>
      </c>
      <c r="H12" s="85">
        <v>0</v>
      </c>
      <c r="I12" s="85">
        <v>0</v>
      </c>
      <c r="J12" s="85">
        <v>0</v>
      </c>
      <c r="K12" s="85">
        <v>0</v>
      </c>
      <c r="L12" s="85">
        <v>0</v>
      </c>
      <c r="M12" s="85">
        <v>0</v>
      </c>
      <c r="N12" s="86">
        <v>0</v>
      </c>
      <c r="O12" s="85">
        <v>0</v>
      </c>
      <c r="P12" s="85">
        <v>0</v>
      </c>
      <c r="Q12" s="85">
        <v>0</v>
      </c>
      <c r="R12" s="85">
        <v>0</v>
      </c>
      <c r="S12" s="85">
        <v>0</v>
      </c>
      <c r="T12" s="86">
        <v>0</v>
      </c>
      <c r="U12" s="86">
        <v>0</v>
      </c>
      <c r="V12" s="85">
        <v>0</v>
      </c>
      <c r="W12" s="85">
        <v>0</v>
      </c>
      <c r="X12" s="87">
        <f t="shared" ref="X12:X29" si="5">H12+I12+J12+K12-L12+M12+N12+O12+P12+Q12+R12+V12+W12+S12+T12+U12</f>
        <v>0</v>
      </c>
      <c r="Y12" s="86">
        <v>0</v>
      </c>
      <c r="Z12" s="87">
        <f t="shared" si="4"/>
        <v>0</v>
      </c>
    </row>
    <row r="13" spans="1:26" ht="26.25" customHeight="1" x14ac:dyDescent="0.2">
      <c r="A13" s="280" t="s">
        <v>265</v>
      </c>
      <c r="B13" s="280"/>
      <c r="C13" s="280"/>
      <c r="D13" s="280"/>
      <c r="E13" s="280"/>
      <c r="F13" s="280"/>
      <c r="G13" s="83">
        <v>7</v>
      </c>
      <c r="H13" s="85">
        <v>0</v>
      </c>
      <c r="I13" s="85">
        <v>0</v>
      </c>
      <c r="J13" s="85">
        <v>0</v>
      </c>
      <c r="K13" s="85">
        <v>0</v>
      </c>
      <c r="L13" s="85">
        <v>0</v>
      </c>
      <c r="M13" s="85">
        <v>0</v>
      </c>
      <c r="N13" s="85">
        <v>0</v>
      </c>
      <c r="O13" s="86">
        <v>0</v>
      </c>
      <c r="P13" s="85">
        <v>0</v>
      </c>
      <c r="Q13" s="85">
        <v>0</v>
      </c>
      <c r="R13" s="85">
        <v>0</v>
      </c>
      <c r="S13" s="85">
        <v>0</v>
      </c>
      <c r="T13" s="85">
        <v>0</v>
      </c>
      <c r="U13" s="86">
        <v>0</v>
      </c>
      <c r="V13" s="86">
        <v>0</v>
      </c>
      <c r="W13" s="86">
        <v>0</v>
      </c>
      <c r="X13" s="87">
        <f t="shared" si="5"/>
        <v>0</v>
      </c>
      <c r="Y13" s="86">
        <v>0</v>
      </c>
      <c r="Z13" s="87">
        <f t="shared" si="4"/>
        <v>0</v>
      </c>
    </row>
    <row r="14" spans="1:26" ht="40.5" customHeight="1" x14ac:dyDescent="0.2">
      <c r="A14" s="280" t="s">
        <v>390</v>
      </c>
      <c r="B14" s="280"/>
      <c r="C14" s="280"/>
      <c r="D14" s="280"/>
      <c r="E14" s="280"/>
      <c r="F14" s="280"/>
      <c r="G14" s="83">
        <v>8</v>
      </c>
      <c r="H14" s="85">
        <v>0</v>
      </c>
      <c r="I14" s="85">
        <v>0</v>
      </c>
      <c r="J14" s="85">
        <v>0</v>
      </c>
      <c r="K14" s="85">
        <v>0</v>
      </c>
      <c r="L14" s="85">
        <v>0</v>
      </c>
      <c r="M14" s="85">
        <v>0</v>
      </c>
      <c r="N14" s="85">
        <v>0</v>
      </c>
      <c r="O14" s="85">
        <v>0</v>
      </c>
      <c r="P14" s="86">
        <v>8252395.2599999998</v>
      </c>
      <c r="Q14" s="85">
        <v>0</v>
      </c>
      <c r="R14" s="85">
        <v>0</v>
      </c>
      <c r="S14" s="85">
        <v>0</v>
      </c>
      <c r="T14" s="85">
        <v>0</v>
      </c>
      <c r="U14" s="86">
        <v>0</v>
      </c>
      <c r="V14" s="86">
        <v>0</v>
      </c>
      <c r="W14" s="86">
        <v>0</v>
      </c>
      <c r="X14" s="87">
        <f>H14+I14+J14+K14-L14+M14+N14+O14+P14+Q14+R14+V14+W14+S14+T14+U14</f>
        <v>8252395.2599999998</v>
      </c>
      <c r="Y14" s="86">
        <v>0</v>
      </c>
      <c r="Z14" s="87">
        <f t="shared" si="4"/>
        <v>8252395.2599999998</v>
      </c>
    </row>
    <row r="15" spans="1:26" x14ac:dyDescent="0.2">
      <c r="A15" s="280" t="s">
        <v>266</v>
      </c>
      <c r="B15" s="280"/>
      <c r="C15" s="280"/>
      <c r="D15" s="280"/>
      <c r="E15" s="280"/>
      <c r="F15" s="280"/>
      <c r="G15" s="83">
        <v>9</v>
      </c>
      <c r="H15" s="85">
        <v>0</v>
      </c>
      <c r="I15" s="85">
        <v>0</v>
      </c>
      <c r="J15" s="85">
        <v>0</v>
      </c>
      <c r="K15" s="85">
        <v>0</v>
      </c>
      <c r="L15" s="85">
        <v>0</v>
      </c>
      <c r="M15" s="85">
        <v>0</v>
      </c>
      <c r="N15" s="85">
        <v>0</v>
      </c>
      <c r="O15" s="85">
        <v>0</v>
      </c>
      <c r="P15" s="85">
        <v>0</v>
      </c>
      <c r="Q15" s="86">
        <v>0</v>
      </c>
      <c r="R15" s="85">
        <v>0</v>
      </c>
      <c r="S15" s="85">
        <v>0</v>
      </c>
      <c r="T15" s="85">
        <v>0</v>
      </c>
      <c r="U15" s="86">
        <v>0</v>
      </c>
      <c r="V15" s="86">
        <v>0</v>
      </c>
      <c r="W15" s="86">
        <v>0</v>
      </c>
      <c r="X15" s="87">
        <f t="shared" si="5"/>
        <v>0</v>
      </c>
      <c r="Y15" s="86">
        <v>0</v>
      </c>
      <c r="Z15" s="87">
        <f t="shared" si="4"/>
        <v>0</v>
      </c>
    </row>
    <row r="16" spans="1:26" ht="28.5" customHeight="1" x14ac:dyDescent="0.2">
      <c r="A16" s="280" t="s">
        <v>267</v>
      </c>
      <c r="B16" s="280"/>
      <c r="C16" s="280"/>
      <c r="D16" s="280"/>
      <c r="E16" s="280"/>
      <c r="F16" s="280"/>
      <c r="G16" s="83">
        <v>10</v>
      </c>
      <c r="H16" s="85">
        <v>0</v>
      </c>
      <c r="I16" s="85">
        <v>0</v>
      </c>
      <c r="J16" s="85">
        <v>0</v>
      </c>
      <c r="K16" s="85">
        <v>0</v>
      </c>
      <c r="L16" s="85">
        <v>0</v>
      </c>
      <c r="M16" s="85">
        <v>0</v>
      </c>
      <c r="N16" s="85">
        <v>0</v>
      </c>
      <c r="O16" s="85">
        <v>0</v>
      </c>
      <c r="P16" s="85">
        <v>0</v>
      </c>
      <c r="Q16" s="85">
        <v>0</v>
      </c>
      <c r="R16" s="86">
        <v>0</v>
      </c>
      <c r="S16" s="86">
        <v>0</v>
      </c>
      <c r="T16" s="86">
        <v>0</v>
      </c>
      <c r="U16" s="86">
        <v>0</v>
      </c>
      <c r="V16" s="86">
        <v>0</v>
      </c>
      <c r="W16" s="86">
        <v>0</v>
      </c>
      <c r="X16" s="87">
        <f t="shared" si="5"/>
        <v>0</v>
      </c>
      <c r="Y16" s="86">
        <v>0</v>
      </c>
      <c r="Z16" s="87">
        <f t="shared" si="4"/>
        <v>0</v>
      </c>
    </row>
    <row r="17" spans="1:26" ht="23.25" customHeight="1" x14ac:dyDescent="0.2">
      <c r="A17" s="280" t="s">
        <v>268</v>
      </c>
      <c r="B17" s="280"/>
      <c r="C17" s="280"/>
      <c r="D17" s="280"/>
      <c r="E17" s="280"/>
      <c r="F17" s="280"/>
      <c r="G17" s="83">
        <v>11</v>
      </c>
      <c r="H17" s="85">
        <v>0</v>
      </c>
      <c r="I17" s="85">
        <v>0</v>
      </c>
      <c r="J17" s="85">
        <v>0</v>
      </c>
      <c r="K17" s="85">
        <v>0</v>
      </c>
      <c r="L17" s="85">
        <v>0</v>
      </c>
      <c r="M17" s="85">
        <v>0</v>
      </c>
      <c r="N17" s="86">
        <v>0</v>
      </c>
      <c r="O17" s="86">
        <v>0</v>
      </c>
      <c r="P17" s="86">
        <v>0</v>
      </c>
      <c r="Q17" s="86">
        <v>0</v>
      </c>
      <c r="R17" s="86">
        <v>0</v>
      </c>
      <c r="S17" s="86">
        <v>0</v>
      </c>
      <c r="T17" s="86">
        <v>0</v>
      </c>
      <c r="U17" s="86">
        <v>0</v>
      </c>
      <c r="V17" s="86">
        <v>0</v>
      </c>
      <c r="W17" s="86">
        <v>0</v>
      </c>
      <c r="X17" s="87">
        <f t="shared" si="5"/>
        <v>0</v>
      </c>
      <c r="Y17" s="86">
        <v>0</v>
      </c>
      <c r="Z17" s="87">
        <f t="shared" si="4"/>
        <v>0</v>
      </c>
    </row>
    <row r="18" spans="1:26" x14ac:dyDescent="0.2">
      <c r="A18" s="280" t="s">
        <v>269</v>
      </c>
      <c r="B18" s="280"/>
      <c r="C18" s="280"/>
      <c r="D18" s="280"/>
      <c r="E18" s="280"/>
      <c r="F18" s="280"/>
      <c r="G18" s="83">
        <v>12</v>
      </c>
      <c r="H18" s="85">
        <v>0</v>
      </c>
      <c r="I18" s="85">
        <v>0</v>
      </c>
      <c r="J18" s="85">
        <v>0</v>
      </c>
      <c r="K18" s="85">
        <v>0</v>
      </c>
      <c r="L18" s="85">
        <v>0</v>
      </c>
      <c r="M18" s="85">
        <v>0</v>
      </c>
      <c r="N18" s="86">
        <v>0</v>
      </c>
      <c r="O18" s="86">
        <v>0</v>
      </c>
      <c r="P18" s="86">
        <v>0</v>
      </c>
      <c r="Q18" s="86">
        <v>0</v>
      </c>
      <c r="R18" s="86">
        <v>0</v>
      </c>
      <c r="S18" s="86">
        <v>0</v>
      </c>
      <c r="T18" s="86">
        <v>0</v>
      </c>
      <c r="U18" s="86">
        <v>0</v>
      </c>
      <c r="V18" s="86">
        <v>0</v>
      </c>
      <c r="W18" s="86">
        <v>0</v>
      </c>
      <c r="X18" s="87">
        <f t="shared" si="5"/>
        <v>0</v>
      </c>
      <c r="Y18" s="86">
        <v>0</v>
      </c>
      <c r="Z18" s="87">
        <f t="shared" si="4"/>
        <v>0</v>
      </c>
    </row>
    <row r="19" spans="1:26" x14ac:dyDescent="0.2">
      <c r="A19" s="280" t="s">
        <v>270</v>
      </c>
      <c r="B19" s="280"/>
      <c r="C19" s="280"/>
      <c r="D19" s="280"/>
      <c r="E19" s="280"/>
      <c r="F19" s="280"/>
      <c r="G19" s="83">
        <v>13</v>
      </c>
      <c r="H19" s="86">
        <v>0</v>
      </c>
      <c r="I19" s="86">
        <v>226630.3</v>
      </c>
      <c r="J19" s="86">
        <v>0</v>
      </c>
      <c r="K19" s="86">
        <v>-5815409</v>
      </c>
      <c r="L19" s="86">
        <v>-5815409</v>
      </c>
      <c r="M19" s="86">
        <v>0</v>
      </c>
      <c r="N19" s="86">
        <v>0</v>
      </c>
      <c r="O19" s="86">
        <v>0</v>
      </c>
      <c r="P19" s="86">
        <v>0</v>
      </c>
      <c r="Q19" s="86">
        <v>0</v>
      </c>
      <c r="R19" s="86">
        <v>0</v>
      </c>
      <c r="S19" s="86">
        <v>0</v>
      </c>
      <c r="T19" s="86">
        <v>0</v>
      </c>
      <c r="U19" s="86">
        <v>0</v>
      </c>
      <c r="V19" s="86">
        <v>5815409</v>
      </c>
      <c r="W19" s="86">
        <v>0</v>
      </c>
      <c r="X19" s="87">
        <f t="shared" si="5"/>
        <v>6042039.2999999998</v>
      </c>
      <c r="Y19" s="86">
        <v>0</v>
      </c>
      <c r="Z19" s="87">
        <f t="shared" si="4"/>
        <v>6042039.2999999998</v>
      </c>
    </row>
    <row r="20" spans="1:26" x14ac:dyDescent="0.2">
      <c r="A20" s="280" t="s">
        <v>271</v>
      </c>
      <c r="B20" s="280"/>
      <c r="C20" s="280"/>
      <c r="D20" s="280"/>
      <c r="E20" s="280"/>
      <c r="F20" s="280"/>
      <c r="G20" s="83">
        <v>14</v>
      </c>
      <c r="H20" s="85">
        <v>0</v>
      </c>
      <c r="I20" s="85">
        <v>0</v>
      </c>
      <c r="J20" s="85">
        <v>0</v>
      </c>
      <c r="K20" s="85">
        <v>0</v>
      </c>
      <c r="L20" s="85">
        <v>0</v>
      </c>
      <c r="M20" s="85">
        <v>0</v>
      </c>
      <c r="N20" s="86">
        <v>0</v>
      </c>
      <c r="O20" s="86">
        <v>0</v>
      </c>
      <c r="P20" s="86">
        <v>0</v>
      </c>
      <c r="Q20" s="86">
        <v>0</v>
      </c>
      <c r="R20" s="86">
        <v>0</v>
      </c>
      <c r="S20" s="86">
        <v>0</v>
      </c>
      <c r="T20" s="86">
        <v>0</v>
      </c>
      <c r="U20" s="86">
        <v>0</v>
      </c>
      <c r="V20" s="86">
        <v>0</v>
      </c>
      <c r="W20" s="86">
        <v>0</v>
      </c>
      <c r="X20" s="87">
        <f t="shared" si="5"/>
        <v>0</v>
      </c>
      <c r="Y20" s="86">
        <v>0</v>
      </c>
      <c r="Z20" s="87">
        <f t="shared" si="4"/>
        <v>0</v>
      </c>
    </row>
    <row r="21" spans="1:26" ht="30.75" customHeight="1" x14ac:dyDescent="0.2">
      <c r="A21" s="280" t="s">
        <v>391</v>
      </c>
      <c r="B21" s="280"/>
      <c r="C21" s="280"/>
      <c r="D21" s="280"/>
      <c r="E21" s="280"/>
      <c r="F21" s="280"/>
      <c r="G21" s="83">
        <v>15</v>
      </c>
      <c r="H21" s="86">
        <v>0</v>
      </c>
      <c r="I21" s="86">
        <v>0</v>
      </c>
      <c r="J21" s="86">
        <v>0</v>
      </c>
      <c r="K21" s="86">
        <v>0</v>
      </c>
      <c r="L21" s="86">
        <v>0</v>
      </c>
      <c r="M21" s="86">
        <v>0</v>
      </c>
      <c r="N21" s="86">
        <v>0</v>
      </c>
      <c r="O21" s="86">
        <v>0</v>
      </c>
      <c r="P21" s="86">
        <v>0</v>
      </c>
      <c r="Q21" s="86">
        <v>0</v>
      </c>
      <c r="R21" s="86">
        <v>0</v>
      </c>
      <c r="S21" s="86">
        <v>0</v>
      </c>
      <c r="T21" s="86">
        <v>0</v>
      </c>
      <c r="U21" s="86">
        <v>0</v>
      </c>
      <c r="V21" s="86">
        <v>0</v>
      </c>
      <c r="W21" s="86">
        <v>0</v>
      </c>
      <c r="X21" s="87">
        <f t="shared" si="5"/>
        <v>0</v>
      </c>
      <c r="Y21" s="86">
        <v>0</v>
      </c>
      <c r="Z21" s="87">
        <f t="shared" si="4"/>
        <v>0</v>
      </c>
    </row>
    <row r="22" spans="1:26" ht="28.5" customHeight="1" x14ac:dyDescent="0.2">
      <c r="A22" s="280" t="s">
        <v>392</v>
      </c>
      <c r="B22" s="280"/>
      <c r="C22" s="280"/>
      <c r="D22" s="280"/>
      <c r="E22" s="280"/>
      <c r="F22" s="280"/>
      <c r="G22" s="83">
        <v>16</v>
      </c>
      <c r="H22" s="86">
        <v>0</v>
      </c>
      <c r="I22" s="86">
        <v>0</v>
      </c>
      <c r="J22" s="86">
        <v>0</v>
      </c>
      <c r="K22" s="86">
        <v>0</v>
      </c>
      <c r="L22" s="86">
        <v>0</v>
      </c>
      <c r="M22" s="86">
        <v>0</v>
      </c>
      <c r="N22" s="86">
        <v>0</v>
      </c>
      <c r="O22" s="86">
        <v>0</v>
      </c>
      <c r="P22" s="86">
        <v>0</v>
      </c>
      <c r="Q22" s="86">
        <v>0</v>
      </c>
      <c r="R22" s="86">
        <v>0</v>
      </c>
      <c r="S22" s="86">
        <v>0</v>
      </c>
      <c r="T22" s="86">
        <v>0</v>
      </c>
      <c r="U22" s="86">
        <v>0</v>
      </c>
      <c r="V22" s="86">
        <v>0</v>
      </c>
      <c r="W22" s="86">
        <v>0</v>
      </c>
      <c r="X22" s="87">
        <f t="shared" si="5"/>
        <v>0</v>
      </c>
      <c r="Y22" s="86">
        <v>0</v>
      </c>
      <c r="Z22" s="87">
        <f t="shared" si="4"/>
        <v>0</v>
      </c>
    </row>
    <row r="23" spans="1:26" ht="26.25" customHeight="1" x14ac:dyDescent="0.2">
      <c r="A23" s="280" t="s">
        <v>393</v>
      </c>
      <c r="B23" s="280"/>
      <c r="C23" s="280"/>
      <c r="D23" s="280"/>
      <c r="E23" s="280"/>
      <c r="F23" s="280"/>
      <c r="G23" s="83">
        <v>17</v>
      </c>
      <c r="H23" s="86">
        <v>0</v>
      </c>
      <c r="I23" s="86">
        <v>0</v>
      </c>
      <c r="J23" s="86">
        <v>0</v>
      </c>
      <c r="K23" s="86">
        <v>0</v>
      </c>
      <c r="L23" s="86">
        <v>0</v>
      </c>
      <c r="M23" s="86">
        <v>0</v>
      </c>
      <c r="N23" s="86">
        <v>0</v>
      </c>
      <c r="O23" s="86">
        <v>0</v>
      </c>
      <c r="P23" s="86">
        <v>0</v>
      </c>
      <c r="Q23" s="86">
        <v>0</v>
      </c>
      <c r="R23" s="86">
        <v>0</v>
      </c>
      <c r="S23" s="86">
        <v>0</v>
      </c>
      <c r="T23" s="86">
        <v>0</v>
      </c>
      <c r="U23" s="86">
        <v>0</v>
      </c>
      <c r="V23" s="86">
        <v>0</v>
      </c>
      <c r="W23" s="86">
        <v>0</v>
      </c>
      <c r="X23" s="87">
        <f t="shared" si="5"/>
        <v>0</v>
      </c>
      <c r="Y23" s="86">
        <v>0</v>
      </c>
      <c r="Z23" s="87">
        <f t="shared" si="4"/>
        <v>0</v>
      </c>
    </row>
    <row r="24" spans="1:26" x14ac:dyDescent="0.2">
      <c r="A24" s="280" t="s">
        <v>272</v>
      </c>
      <c r="B24" s="280"/>
      <c r="C24" s="280"/>
      <c r="D24" s="280"/>
      <c r="E24" s="280"/>
      <c r="F24" s="280"/>
      <c r="G24" s="83">
        <v>18</v>
      </c>
      <c r="H24" s="86">
        <v>0</v>
      </c>
      <c r="I24" s="86">
        <v>0</v>
      </c>
      <c r="J24" s="86">
        <v>0</v>
      </c>
      <c r="K24" s="86">
        <v>0</v>
      </c>
      <c r="L24" s="86">
        <v>0</v>
      </c>
      <c r="M24" s="86">
        <v>0</v>
      </c>
      <c r="N24" s="86">
        <v>0</v>
      </c>
      <c r="O24" s="86">
        <v>0</v>
      </c>
      <c r="P24" s="86">
        <v>0</v>
      </c>
      <c r="Q24" s="86">
        <v>0</v>
      </c>
      <c r="R24" s="86">
        <v>0</v>
      </c>
      <c r="S24" s="86">
        <v>0</v>
      </c>
      <c r="T24" s="86">
        <v>0</v>
      </c>
      <c r="U24" s="86">
        <v>0</v>
      </c>
      <c r="V24" s="86">
        <v>0</v>
      </c>
      <c r="W24" s="86">
        <v>0</v>
      </c>
      <c r="X24" s="87">
        <f t="shared" si="5"/>
        <v>0</v>
      </c>
      <c r="Y24" s="86">
        <v>0</v>
      </c>
      <c r="Z24" s="87">
        <f t="shared" si="4"/>
        <v>0</v>
      </c>
    </row>
    <row r="25" spans="1:26" x14ac:dyDescent="0.2">
      <c r="A25" s="280" t="s">
        <v>394</v>
      </c>
      <c r="B25" s="280"/>
      <c r="C25" s="280"/>
      <c r="D25" s="280"/>
      <c r="E25" s="280"/>
      <c r="F25" s="280"/>
      <c r="G25" s="83">
        <v>19</v>
      </c>
      <c r="H25" s="86">
        <v>0</v>
      </c>
      <c r="I25" s="86">
        <v>0</v>
      </c>
      <c r="J25" s="86">
        <v>0</v>
      </c>
      <c r="K25" s="86">
        <v>0</v>
      </c>
      <c r="L25" s="86">
        <v>0</v>
      </c>
      <c r="M25" s="86">
        <v>0</v>
      </c>
      <c r="N25" s="86">
        <v>0</v>
      </c>
      <c r="O25" s="86">
        <v>0</v>
      </c>
      <c r="P25" s="86">
        <v>0</v>
      </c>
      <c r="Q25" s="86">
        <v>0</v>
      </c>
      <c r="R25" s="86">
        <v>0</v>
      </c>
      <c r="S25" s="86">
        <v>0</v>
      </c>
      <c r="T25" s="86">
        <v>0</v>
      </c>
      <c r="U25" s="86">
        <v>0</v>
      </c>
      <c r="V25" s="86">
        <v>0</v>
      </c>
      <c r="W25" s="86">
        <v>0</v>
      </c>
      <c r="X25" s="87">
        <f t="shared" si="5"/>
        <v>0</v>
      </c>
      <c r="Y25" s="86">
        <v>0</v>
      </c>
      <c r="Z25" s="87">
        <f t="shared" ref="Z25" si="6">X25+Y25</f>
        <v>0</v>
      </c>
    </row>
    <row r="26" spans="1:26" x14ac:dyDescent="0.2">
      <c r="A26" s="280" t="s">
        <v>396</v>
      </c>
      <c r="B26" s="280"/>
      <c r="C26" s="280"/>
      <c r="D26" s="280"/>
      <c r="E26" s="280"/>
      <c r="F26" s="280"/>
      <c r="G26" s="83">
        <v>20</v>
      </c>
      <c r="H26" s="86">
        <v>0</v>
      </c>
      <c r="I26" s="86">
        <v>0</v>
      </c>
      <c r="J26" s="86">
        <v>0</v>
      </c>
      <c r="K26" s="86">
        <v>0</v>
      </c>
      <c r="L26" s="86">
        <v>0</v>
      </c>
      <c r="M26" s="86">
        <v>0</v>
      </c>
      <c r="N26" s="86">
        <v>0</v>
      </c>
      <c r="O26" s="86">
        <v>0</v>
      </c>
      <c r="P26" s="86">
        <v>0</v>
      </c>
      <c r="Q26" s="86">
        <v>0</v>
      </c>
      <c r="R26" s="86">
        <v>0</v>
      </c>
      <c r="S26" s="86">
        <v>0</v>
      </c>
      <c r="T26" s="86">
        <v>0</v>
      </c>
      <c r="U26" s="86">
        <v>0</v>
      </c>
      <c r="V26" s="86">
        <v>-40665346.439999998</v>
      </c>
      <c r="W26" s="86">
        <v>0</v>
      </c>
      <c r="X26" s="87">
        <f t="shared" si="5"/>
        <v>-40665346.439999998</v>
      </c>
      <c r="Y26" s="86">
        <v>0</v>
      </c>
      <c r="Z26" s="87">
        <f t="shared" si="4"/>
        <v>-40665346.439999998</v>
      </c>
    </row>
    <row r="27" spans="1:26" x14ac:dyDescent="0.2">
      <c r="A27" s="280" t="s">
        <v>395</v>
      </c>
      <c r="B27" s="280"/>
      <c r="C27" s="280"/>
      <c r="D27" s="280"/>
      <c r="E27" s="280"/>
      <c r="F27" s="280"/>
      <c r="G27" s="83">
        <v>21</v>
      </c>
      <c r="H27" s="86">
        <v>0</v>
      </c>
      <c r="I27" s="86">
        <v>0</v>
      </c>
      <c r="J27" s="86">
        <v>0</v>
      </c>
      <c r="K27" s="86">
        <v>0</v>
      </c>
      <c r="L27" s="86">
        <v>0</v>
      </c>
      <c r="M27" s="86">
        <v>0</v>
      </c>
      <c r="N27" s="86">
        <v>0</v>
      </c>
      <c r="O27" s="86">
        <v>0</v>
      </c>
      <c r="P27" s="86">
        <v>0</v>
      </c>
      <c r="Q27" s="86">
        <v>0</v>
      </c>
      <c r="R27" s="86">
        <v>0</v>
      </c>
      <c r="S27" s="86">
        <v>0</v>
      </c>
      <c r="T27" s="86">
        <v>0</v>
      </c>
      <c r="U27" s="86">
        <v>0</v>
      </c>
      <c r="V27" s="86">
        <v>0</v>
      </c>
      <c r="W27" s="86">
        <v>0</v>
      </c>
      <c r="X27" s="87">
        <f t="shared" si="5"/>
        <v>0</v>
      </c>
      <c r="Y27" s="86">
        <v>0</v>
      </c>
      <c r="Z27" s="87">
        <f t="shared" si="4"/>
        <v>0</v>
      </c>
    </row>
    <row r="28" spans="1:26" x14ac:dyDescent="0.2">
      <c r="A28" s="280" t="s">
        <v>397</v>
      </c>
      <c r="B28" s="280"/>
      <c r="C28" s="280"/>
      <c r="D28" s="280"/>
      <c r="E28" s="280"/>
      <c r="F28" s="280"/>
      <c r="G28" s="83">
        <v>22</v>
      </c>
      <c r="H28" s="86">
        <v>0</v>
      </c>
      <c r="I28" s="86">
        <v>0</v>
      </c>
      <c r="J28" s="86">
        <v>0</v>
      </c>
      <c r="K28" s="86">
        <v>0</v>
      </c>
      <c r="L28" s="86">
        <v>0</v>
      </c>
      <c r="M28" s="86">
        <v>0</v>
      </c>
      <c r="N28" s="86">
        <v>0</v>
      </c>
      <c r="O28" s="86">
        <v>0</v>
      </c>
      <c r="P28" s="86">
        <v>0</v>
      </c>
      <c r="Q28" s="86">
        <v>0</v>
      </c>
      <c r="R28" s="86">
        <v>0</v>
      </c>
      <c r="S28" s="86">
        <v>0</v>
      </c>
      <c r="T28" s="86">
        <v>0</v>
      </c>
      <c r="U28" s="86">
        <v>0</v>
      </c>
      <c r="V28" s="86">
        <v>8166909.8200000003</v>
      </c>
      <c r="W28" s="86">
        <v>-8166909.8200000003</v>
      </c>
      <c r="X28" s="87">
        <f t="shared" si="5"/>
        <v>0</v>
      </c>
      <c r="Y28" s="86">
        <v>0</v>
      </c>
      <c r="Z28" s="87">
        <f t="shared" si="4"/>
        <v>0</v>
      </c>
    </row>
    <row r="29" spans="1:26" x14ac:dyDescent="0.2">
      <c r="A29" s="280" t="s">
        <v>398</v>
      </c>
      <c r="B29" s="280"/>
      <c r="C29" s="280"/>
      <c r="D29" s="280"/>
      <c r="E29" s="280"/>
      <c r="F29" s="280"/>
      <c r="G29" s="83">
        <v>23</v>
      </c>
      <c r="H29" s="86">
        <v>0</v>
      </c>
      <c r="I29" s="86">
        <v>0</v>
      </c>
      <c r="J29" s="86">
        <v>0</v>
      </c>
      <c r="K29" s="86">
        <v>0</v>
      </c>
      <c r="L29" s="86">
        <v>0</v>
      </c>
      <c r="M29" s="86">
        <v>0</v>
      </c>
      <c r="N29" s="86">
        <v>0</v>
      </c>
      <c r="O29" s="86">
        <v>0</v>
      </c>
      <c r="P29" s="86">
        <v>0</v>
      </c>
      <c r="Q29" s="86">
        <v>0</v>
      </c>
      <c r="R29" s="86">
        <v>0</v>
      </c>
      <c r="S29" s="86">
        <v>0</v>
      </c>
      <c r="T29" s="86">
        <v>0</v>
      </c>
      <c r="U29" s="86">
        <v>0</v>
      </c>
      <c r="V29" s="86">
        <v>0</v>
      </c>
      <c r="W29" s="86">
        <v>0</v>
      </c>
      <c r="X29" s="87">
        <f t="shared" si="5"/>
        <v>0</v>
      </c>
      <c r="Y29" s="86">
        <v>0</v>
      </c>
      <c r="Z29" s="87">
        <f t="shared" si="4"/>
        <v>0</v>
      </c>
    </row>
    <row r="30" spans="1:26" ht="27.75" customHeight="1" x14ac:dyDescent="0.2">
      <c r="A30" s="281" t="s">
        <v>399</v>
      </c>
      <c r="B30" s="281"/>
      <c r="C30" s="281"/>
      <c r="D30" s="281"/>
      <c r="E30" s="281"/>
      <c r="F30" s="281"/>
      <c r="G30" s="84">
        <v>24</v>
      </c>
      <c r="H30" s="88">
        <f>SUM(H10:H29)</f>
        <v>21766540.579999998</v>
      </c>
      <c r="I30" s="88">
        <f t="shared" ref="I30:Z30" si="7">SUM(I10:I29)</f>
        <v>8265694.4100000001</v>
      </c>
      <c r="J30" s="88">
        <f t="shared" si="7"/>
        <v>1652223.06</v>
      </c>
      <c r="K30" s="88">
        <f t="shared" si="7"/>
        <v>33136593.989999998</v>
      </c>
      <c r="L30" s="88">
        <f t="shared" si="7"/>
        <v>33136593.989999998</v>
      </c>
      <c r="M30" s="88">
        <f t="shared" si="7"/>
        <v>0</v>
      </c>
      <c r="N30" s="88">
        <f t="shared" si="7"/>
        <v>0</v>
      </c>
      <c r="O30" s="88">
        <f t="shared" si="7"/>
        <v>0</v>
      </c>
      <c r="P30" s="88">
        <f t="shared" si="7"/>
        <v>22159551.109999999</v>
      </c>
      <c r="Q30" s="88">
        <f t="shared" si="7"/>
        <v>0</v>
      </c>
      <c r="R30" s="88">
        <f t="shared" si="7"/>
        <v>0</v>
      </c>
      <c r="S30" s="88">
        <f t="shared" si="7"/>
        <v>0</v>
      </c>
      <c r="T30" s="88">
        <f t="shared" si="7"/>
        <v>0</v>
      </c>
      <c r="U30" s="88">
        <f t="shared" si="7"/>
        <v>0</v>
      </c>
      <c r="V30" s="88">
        <f t="shared" si="7"/>
        <v>822745742.99000001</v>
      </c>
      <c r="W30" s="88">
        <f t="shared" si="7"/>
        <v>75014494.400000006</v>
      </c>
      <c r="X30" s="88">
        <f>SUM(X10:X29)</f>
        <v>951604246.54999995</v>
      </c>
      <c r="Y30" s="88">
        <f t="shared" si="7"/>
        <v>0</v>
      </c>
      <c r="Z30" s="88">
        <f t="shared" si="7"/>
        <v>951604246.54999995</v>
      </c>
    </row>
    <row r="31" spans="1:26" x14ac:dyDescent="0.2">
      <c r="A31" s="288" t="s">
        <v>273</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c r="Z31" s="290"/>
    </row>
    <row r="32" spans="1:26" ht="36.75" customHeight="1" x14ac:dyDescent="0.2">
      <c r="A32" s="292" t="s">
        <v>274</v>
      </c>
      <c r="B32" s="292"/>
      <c r="C32" s="292"/>
      <c r="D32" s="292"/>
      <c r="E32" s="292"/>
      <c r="F32" s="292"/>
      <c r="G32" s="84">
        <v>25</v>
      </c>
      <c r="H32" s="88">
        <f>SUM(H12:H20)</f>
        <v>0</v>
      </c>
      <c r="I32" s="88">
        <f t="shared" ref="I32:Z32" si="8">SUM(I12:I20)</f>
        <v>226630.3</v>
      </c>
      <c r="J32" s="88">
        <f t="shared" si="8"/>
        <v>0</v>
      </c>
      <c r="K32" s="88">
        <f t="shared" si="8"/>
        <v>-5815409</v>
      </c>
      <c r="L32" s="88">
        <f t="shared" si="8"/>
        <v>-5815409</v>
      </c>
      <c r="M32" s="88">
        <f t="shared" si="8"/>
        <v>0</v>
      </c>
      <c r="N32" s="88">
        <f t="shared" si="8"/>
        <v>0</v>
      </c>
      <c r="O32" s="88">
        <f t="shared" si="8"/>
        <v>0</v>
      </c>
      <c r="P32" s="88">
        <f t="shared" si="8"/>
        <v>8252395.2599999998</v>
      </c>
      <c r="Q32" s="88">
        <f t="shared" si="8"/>
        <v>0</v>
      </c>
      <c r="R32" s="88">
        <f t="shared" si="8"/>
        <v>0</v>
      </c>
      <c r="S32" s="88">
        <f t="shared" si="8"/>
        <v>0</v>
      </c>
      <c r="T32" s="88">
        <f t="shared" si="8"/>
        <v>0</v>
      </c>
      <c r="U32" s="88">
        <f t="shared" ref="U32" si="9">SUM(U12:U20)</f>
        <v>0</v>
      </c>
      <c r="V32" s="88">
        <f t="shared" si="8"/>
        <v>5815409</v>
      </c>
      <c r="W32" s="88">
        <f t="shared" si="8"/>
        <v>0</v>
      </c>
      <c r="X32" s="88">
        <f>SUM(X12:X20)</f>
        <v>14294434.560000001</v>
      </c>
      <c r="Y32" s="88">
        <f t="shared" si="8"/>
        <v>0</v>
      </c>
      <c r="Z32" s="88">
        <f t="shared" si="8"/>
        <v>14294434.560000001</v>
      </c>
    </row>
    <row r="33" spans="1:26" ht="31.5" customHeight="1" x14ac:dyDescent="0.2">
      <c r="A33" s="292" t="s">
        <v>400</v>
      </c>
      <c r="B33" s="292"/>
      <c r="C33" s="292"/>
      <c r="D33" s="292"/>
      <c r="E33" s="292"/>
      <c r="F33" s="292"/>
      <c r="G33" s="84">
        <v>26</v>
      </c>
      <c r="H33" s="88">
        <f>H11+H32</f>
        <v>0</v>
      </c>
      <c r="I33" s="88">
        <f t="shared" ref="I33:Z33" si="10">I11+I32</f>
        <v>226630.3</v>
      </c>
      <c r="J33" s="88">
        <f t="shared" si="10"/>
        <v>0</v>
      </c>
      <c r="K33" s="88">
        <f t="shared" si="10"/>
        <v>-5815409</v>
      </c>
      <c r="L33" s="88">
        <f t="shared" si="10"/>
        <v>-5815409</v>
      </c>
      <c r="M33" s="88">
        <f t="shared" si="10"/>
        <v>0</v>
      </c>
      <c r="N33" s="88">
        <f t="shared" si="10"/>
        <v>0</v>
      </c>
      <c r="O33" s="88">
        <f t="shared" si="10"/>
        <v>0</v>
      </c>
      <c r="P33" s="88">
        <f t="shared" si="10"/>
        <v>8252395.2599999998</v>
      </c>
      <c r="Q33" s="88">
        <f t="shared" si="10"/>
        <v>0</v>
      </c>
      <c r="R33" s="88">
        <f t="shared" si="10"/>
        <v>0</v>
      </c>
      <c r="S33" s="88">
        <f t="shared" si="10"/>
        <v>0</v>
      </c>
      <c r="T33" s="88">
        <f t="shared" si="10"/>
        <v>0</v>
      </c>
      <c r="U33" s="88">
        <f t="shared" ref="U33" si="11">U11+U32</f>
        <v>0</v>
      </c>
      <c r="V33" s="88">
        <f t="shared" si="10"/>
        <v>5815409</v>
      </c>
      <c r="W33" s="88">
        <f t="shared" si="10"/>
        <v>75014494.400000006</v>
      </c>
      <c r="X33" s="88">
        <f>X11+X32</f>
        <v>89308928.959999993</v>
      </c>
      <c r="Y33" s="88">
        <f t="shared" si="10"/>
        <v>0</v>
      </c>
      <c r="Z33" s="88">
        <f t="shared" si="10"/>
        <v>89308928.959999993</v>
      </c>
    </row>
    <row r="34" spans="1:26" ht="30.75" customHeight="1" x14ac:dyDescent="0.2">
      <c r="A34" s="292" t="s">
        <v>401</v>
      </c>
      <c r="B34" s="292"/>
      <c r="C34" s="292"/>
      <c r="D34" s="292"/>
      <c r="E34" s="292"/>
      <c r="F34" s="292"/>
      <c r="G34" s="84">
        <v>27</v>
      </c>
      <c r="H34" s="88">
        <f>SUM(H21:H29)</f>
        <v>0</v>
      </c>
      <c r="I34" s="88">
        <f t="shared" ref="I34:Z34" si="12">SUM(I21:I29)</f>
        <v>0</v>
      </c>
      <c r="J34" s="88">
        <f t="shared" si="12"/>
        <v>0</v>
      </c>
      <c r="K34" s="88">
        <f t="shared" si="12"/>
        <v>0</v>
      </c>
      <c r="L34" s="88">
        <f t="shared" si="12"/>
        <v>0</v>
      </c>
      <c r="M34" s="88">
        <f t="shared" si="12"/>
        <v>0</v>
      </c>
      <c r="N34" s="88">
        <f t="shared" si="12"/>
        <v>0</v>
      </c>
      <c r="O34" s="88">
        <f t="shared" si="12"/>
        <v>0</v>
      </c>
      <c r="P34" s="88">
        <f t="shared" si="12"/>
        <v>0</v>
      </c>
      <c r="Q34" s="88">
        <f t="shared" si="12"/>
        <v>0</v>
      </c>
      <c r="R34" s="88">
        <f t="shared" si="12"/>
        <v>0</v>
      </c>
      <c r="S34" s="88">
        <f t="shared" si="12"/>
        <v>0</v>
      </c>
      <c r="T34" s="88">
        <f t="shared" si="12"/>
        <v>0</v>
      </c>
      <c r="U34" s="88">
        <f t="shared" ref="U34" si="13">SUM(U21:U29)</f>
        <v>0</v>
      </c>
      <c r="V34" s="88">
        <f t="shared" si="12"/>
        <v>-32498436.620000001</v>
      </c>
      <c r="W34" s="88">
        <f t="shared" si="12"/>
        <v>-8166909.8200000003</v>
      </c>
      <c r="X34" s="88">
        <f>SUM(X21:X29)</f>
        <v>-40665346.439999998</v>
      </c>
      <c r="Y34" s="88">
        <f t="shared" si="12"/>
        <v>0</v>
      </c>
      <c r="Z34" s="88">
        <f t="shared" si="12"/>
        <v>-40665346.439999998</v>
      </c>
    </row>
    <row r="35" spans="1:26" x14ac:dyDescent="0.2">
      <c r="A35" s="288" t="s">
        <v>275</v>
      </c>
      <c r="B35" s="284"/>
      <c r="C35" s="284"/>
      <c r="D35" s="284"/>
      <c r="E35" s="284"/>
      <c r="F35" s="284"/>
      <c r="G35" s="284"/>
      <c r="H35" s="284"/>
      <c r="I35" s="284"/>
      <c r="J35" s="284"/>
      <c r="K35" s="284"/>
      <c r="L35" s="284"/>
      <c r="M35" s="284"/>
      <c r="N35" s="284"/>
      <c r="O35" s="284"/>
      <c r="P35" s="284"/>
      <c r="Q35" s="284"/>
      <c r="R35" s="284"/>
      <c r="S35" s="284"/>
      <c r="T35" s="284"/>
      <c r="U35" s="284"/>
      <c r="V35" s="284"/>
      <c r="W35" s="284"/>
      <c r="X35" s="284"/>
      <c r="Y35" s="284"/>
      <c r="Z35" s="284"/>
    </row>
    <row r="36" spans="1:26" x14ac:dyDescent="0.2">
      <c r="A36" s="291" t="s">
        <v>293</v>
      </c>
      <c r="B36" s="291"/>
      <c r="C36" s="291"/>
      <c r="D36" s="291"/>
      <c r="E36" s="291"/>
      <c r="F36" s="291"/>
      <c r="G36" s="83">
        <v>28</v>
      </c>
      <c r="H36" s="86">
        <v>21766540.579999998</v>
      </c>
      <c r="I36" s="86">
        <v>8265694.4100000001</v>
      </c>
      <c r="J36" s="86">
        <v>1652223.06</v>
      </c>
      <c r="K36" s="86">
        <v>33136593.989999998</v>
      </c>
      <c r="L36" s="86">
        <v>33136593.989999998</v>
      </c>
      <c r="M36" s="86">
        <v>0</v>
      </c>
      <c r="N36" s="86">
        <v>0</v>
      </c>
      <c r="O36" s="86">
        <v>0</v>
      </c>
      <c r="P36" s="86">
        <v>22159551.109999999</v>
      </c>
      <c r="Q36" s="86">
        <v>0</v>
      </c>
      <c r="R36" s="86">
        <v>0</v>
      </c>
      <c r="S36" s="86">
        <v>0</v>
      </c>
      <c r="T36" s="86">
        <v>0</v>
      </c>
      <c r="U36" s="86">
        <v>0</v>
      </c>
      <c r="V36" s="86">
        <v>822745742.99000001</v>
      </c>
      <c r="W36" s="86">
        <v>75014494.400000006</v>
      </c>
      <c r="X36" s="87">
        <f>H36+I36+J36+K36-L36+M36+N36+O36+P36+Q36+R36+V36+W36+S36+T36+U36</f>
        <v>951604246.54999995</v>
      </c>
      <c r="Y36" s="86">
        <v>0</v>
      </c>
      <c r="Z36" s="87">
        <f t="shared" ref="Z36:Z38" si="14">X36+Y36</f>
        <v>951604246.54999995</v>
      </c>
    </row>
    <row r="37" spans="1:26" x14ac:dyDescent="0.2">
      <c r="A37" s="280" t="s">
        <v>261</v>
      </c>
      <c r="B37" s="280"/>
      <c r="C37" s="280"/>
      <c r="D37" s="280"/>
      <c r="E37" s="280"/>
      <c r="F37" s="280"/>
      <c r="G37" s="83">
        <v>29</v>
      </c>
      <c r="H37" s="86">
        <v>0</v>
      </c>
      <c r="I37" s="86">
        <v>0</v>
      </c>
      <c r="J37" s="86">
        <v>0</v>
      </c>
      <c r="K37" s="86">
        <v>0</v>
      </c>
      <c r="L37" s="86">
        <v>0</v>
      </c>
      <c r="M37" s="86">
        <v>0</v>
      </c>
      <c r="N37" s="86">
        <v>0</v>
      </c>
      <c r="O37" s="86">
        <v>0</v>
      </c>
      <c r="P37" s="86">
        <v>0</v>
      </c>
      <c r="Q37" s="86">
        <v>0</v>
      </c>
      <c r="R37" s="86">
        <v>0</v>
      </c>
      <c r="S37" s="86">
        <v>0</v>
      </c>
      <c r="T37" s="86">
        <v>0</v>
      </c>
      <c r="U37" s="86">
        <v>0</v>
      </c>
      <c r="V37" s="86">
        <v>0</v>
      </c>
      <c r="W37" s="86">
        <v>0</v>
      </c>
      <c r="X37" s="87">
        <f>H37+I37+J37+K37-L37+M37+N37+O37+P37+Q37+R37+V37+W37+S37+T37+U37</f>
        <v>0</v>
      </c>
      <c r="Y37" s="86">
        <v>0</v>
      </c>
      <c r="Z37" s="87">
        <f t="shared" si="14"/>
        <v>0</v>
      </c>
    </row>
    <row r="38" spans="1:26" x14ac:dyDescent="0.2">
      <c r="A38" s="280" t="s">
        <v>262</v>
      </c>
      <c r="B38" s="280"/>
      <c r="C38" s="280"/>
      <c r="D38" s="280"/>
      <c r="E38" s="280"/>
      <c r="F38" s="280"/>
      <c r="G38" s="83">
        <v>30</v>
      </c>
      <c r="H38" s="86">
        <v>0</v>
      </c>
      <c r="I38" s="86">
        <v>0</v>
      </c>
      <c r="J38" s="86">
        <v>0</v>
      </c>
      <c r="K38" s="86">
        <v>0</v>
      </c>
      <c r="L38" s="86">
        <v>0</v>
      </c>
      <c r="M38" s="86">
        <v>0</v>
      </c>
      <c r="N38" s="86">
        <v>0</v>
      </c>
      <c r="O38" s="86">
        <v>0</v>
      </c>
      <c r="P38" s="86">
        <v>0</v>
      </c>
      <c r="Q38" s="86">
        <v>0</v>
      </c>
      <c r="R38" s="86">
        <v>0</v>
      </c>
      <c r="S38" s="86">
        <v>0</v>
      </c>
      <c r="T38" s="86">
        <v>0</v>
      </c>
      <c r="U38" s="86">
        <v>0</v>
      </c>
      <c r="V38" s="86">
        <v>0</v>
      </c>
      <c r="W38" s="86">
        <v>0</v>
      </c>
      <c r="X38" s="87">
        <f t="shared" ref="X38" si="15">H38+I38+J38+K38-L38+M38+N38+O38+P38+Q38+R38+V38+W38+S38+T38+U38</f>
        <v>0</v>
      </c>
      <c r="Y38" s="86">
        <v>0</v>
      </c>
      <c r="Z38" s="87">
        <f t="shared" si="14"/>
        <v>0</v>
      </c>
    </row>
    <row r="39" spans="1:26" ht="25.5" customHeight="1" x14ac:dyDescent="0.2">
      <c r="A39" s="281" t="s">
        <v>402</v>
      </c>
      <c r="B39" s="281"/>
      <c r="C39" s="281"/>
      <c r="D39" s="281"/>
      <c r="E39" s="281"/>
      <c r="F39" s="281"/>
      <c r="G39" s="84">
        <v>31</v>
      </c>
      <c r="H39" s="88">
        <f>H36+H37+H38</f>
        <v>21766540.579999998</v>
      </c>
      <c r="I39" s="88">
        <f t="shared" ref="I39:V39" si="16">I36+I37+I38</f>
        <v>8265694.4100000001</v>
      </c>
      <c r="J39" s="88">
        <f t="shared" si="16"/>
        <v>1652223.06</v>
      </c>
      <c r="K39" s="88">
        <f t="shared" si="16"/>
        <v>33136593.989999998</v>
      </c>
      <c r="L39" s="88">
        <f t="shared" si="16"/>
        <v>33136593.989999998</v>
      </c>
      <c r="M39" s="88">
        <f t="shared" si="16"/>
        <v>0</v>
      </c>
      <c r="N39" s="88">
        <f t="shared" si="16"/>
        <v>0</v>
      </c>
      <c r="O39" s="88">
        <f t="shared" si="16"/>
        <v>0</v>
      </c>
      <c r="P39" s="88">
        <f t="shared" si="16"/>
        <v>22159551.109999999</v>
      </c>
      <c r="Q39" s="88">
        <f t="shared" si="16"/>
        <v>0</v>
      </c>
      <c r="R39" s="88">
        <f t="shared" si="16"/>
        <v>0</v>
      </c>
      <c r="S39" s="88">
        <f t="shared" si="16"/>
        <v>0</v>
      </c>
      <c r="T39" s="88">
        <f t="shared" si="16"/>
        <v>0</v>
      </c>
      <c r="U39" s="88">
        <f t="shared" si="16"/>
        <v>0</v>
      </c>
      <c r="V39" s="88">
        <f t="shared" si="16"/>
        <v>822745742.99000001</v>
      </c>
      <c r="W39" s="88">
        <f>W36+W37+W38</f>
        <v>75014494.400000006</v>
      </c>
      <c r="X39" s="88">
        <f>X36+X37+X38</f>
        <v>951604246.54999995</v>
      </c>
      <c r="Y39" s="88">
        <f>Y36+Y37+Y38</f>
        <v>0</v>
      </c>
      <c r="Z39" s="88">
        <f>Z36+Z37+Z38</f>
        <v>951604246.54999995</v>
      </c>
    </row>
    <row r="40" spans="1:26" x14ac:dyDescent="0.2">
      <c r="A40" s="280" t="s">
        <v>263</v>
      </c>
      <c r="B40" s="280"/>
      <c r="C40" s="280"/>
      <c r="D40" s="280"/>
      <c r="E40" s="280"/>
      <c r="F40" s="280"/>
      <c r="G40" s="83">
        <v>32</v>
      </c>
      <c r="H40" s="85">
        <v>0</v>
      </c>
      <c r="I40" s="85">
        <v>0</v>
      </c>
      <c r="J40" s="85">
        <v>0</v>
      </c>
      <c r="K40" s="85">
        <v>0</v>
      </c>
      <c r="L40" s="85">
        <v>0</v>
      </c>
      <c r="M40" s="85">
        <v>0</v>
      </c>
      <c r="N40" s="85">
        <v>0</v>
      </c>
      <c r="O40" s="85">
        <v>0</v>
      </c>
      <c r="P40" s="85">
        <v>0</v>
      </c>
      <c r="Q40" s="85">
        <v>0</v>
      </c>
      <c r="R40" s="85">
        <v>0</v>
      </c>
      <c r="S40" s="85">
        <v>0</v>
      </c>
      <c r="T40" s="85">
        <v>0</v>
      </c>
      <c r="U40" s="86">
        <v>0</v>
      </c>
      <c r="V40" s="85">
        <v>0</v>
      </c>
      <c r="W40" s="86">
        <v>28507821.879999999</v>
      </c>
      <c r="X40" s="87">
        <f>H40+I40+J40+K40-L40+M40+N40+O40+P40+Q40+R40+V40+W40+S40+T40+U40</f>
        <v>28507821.879999999</v>
      </c>
      <c r="Y40" s="86">
        <v>0</v>
      </c>
      <c r="Z40" s="87">
        <f t="shared" ref="Z40:Z58" si="17">X40+Y40</f>
        <v>28507821.879999999</v>
      </c>
    </row>
    <row r="41" spans="1:26" x14ac:dyDescent="0.2">
      <c r="A41" s="280" t="s">
        <v>264</v>
      </c>
      <c r="B41" s="280"/>
      <c r="C41" s="280"/>
      <c r="D41" s="280"/>
      <c r="E41" s="280"/>
      <c r="F41" s="280"/>
      <c r="G41" s="83">
        <v>33</v>
      </c>
      <c r="H41" s="85">
        <v>0</v>
      </c>
      <c r="I41" s="85">
        <v>0</v>
      </c>
      <c r="J41" s="85">
        <v>0</v>
      </c>
      <c r="K41" s="85">
        <v>0</v>
      </c>
      <c r="L41" s="85">
        <v>0</v>
      </c>
      <c r="M41" s="85">
        <v>0</v>
      </c>
      <c r="N41" s="86">
        <v>0</v>
      </c>
      <c r="O41" s="85">
        <v>0</v>
      </c>
      <c r="P41" s="85">
        <v>0</v>
      </c>
      <c r="Q41" s="85">
        <v>0</v>
      </c>
      <c r="R41" s="85">
        <v>0</v>
      </c>
      <c r="S41" s="85">
        <v>0</v>
      </c>
      <c r="T41" s="86">
        <v>0</v>
      </c>
      <c r="U41" s="86">
        <v>0</v>
      </c>
      <c r="V41" s="85">
        <v>0</v>
      </c>
      <c r="W41" s="85">
        <v>0</v>
      </c>
      <c r="X41" s="87">
        <f t="shared" ref="X41:X58" si="18">H41+I41+J41+K41-L41+M41+N41+O41+P41+Q41+R41+V41+W41+S41+T41+U41</f>
        <v>0</v>
      </c>
      <c r="Y41" s="86">
        <v>0</v>
      </c>
      <c r="Z41" s="87">
        <f t="shared" si="17"/>
        <v>0</v>
      </c>
    </row>
    <row r="42" spans="1:26" ht="27" customHeight="1" x14ac:dyDescent="0.2">
      <c r="A42" s="280" t="s">
        <v>276</v>
      </c>
      <c r="B42" s="280"/>
      <c r="C42" s="280"/>
      <c r="D42" s="280"/>
      <c r="E42" s="280"/>
      <c r="F42" s="280"/>
      <c r="G42" s="83">
        <v>34</v>
      </c>
      <c r="H42" s="85">
        <v>0</v>
      </c>
      <c r="I42" s="85">
        <v>0</v>
      </c>
      <c r="J42" s="85">
        <v>0</v>
      </c>
      <c r="K42" s="85">
        <v>0</v>
      </c>
      <c r="L42" s="85">
        <v>0</v>
      </c>
      <c r="M42" s="85">
        <v>0</v>
      </c>
      <c r="N42" s="85">
        <v>0</v>
      </c>
      <c r="O42" s="86">
        <v>0</v>
      </c>
      <c r="P42" s="85">
        <v>0</v>
      </c>
      <c r="Q42" s="85">
        <v>0</v>
      </c>
      <c r="R42" s="85">
        <v>0</v>
      </c>
      <c r="S42" s="85">
        <v>0</v>
      </c>
      <c r="T42" s="85">
        <v>0</v>
      </c>
      <c r="U42" s="86">
        <v>0</v>
      </c>
      <c r="V42" s="86">
        <v>0</v>
      </c>
      <c r="W42" s="86">
        <v>0</v>
      </c>
      <c r="X42" s="87">
        <f t="shared" si="18"/>
        <v>0</v>
      </c>
      <c r="Y42" s="86">
        <v>0</v>
      </c>
      <c r="Z42" s="87">
        <f t="shared" si="17"/>
        <v>0</v>
      </c>
    </row>
    <row r="43" spans="1:26" ht="37.5" customHeight="1" x14ac:dyDescent="0.2">
      <c r="A43" s="280" t="s">
        <v>390</v>
      </c>
      <c r="B43" s="280"/>
      <c r="C43" s="280"/>
      <c r="D43" s="280"/>
      <c r="E43" s="280"/>
      <c r="F43" s="280"/>
      <c r="G43" s="83">
        <v>35</v>
      </c>
      <c r="H43" s="85">
        <v>0</v>
      </c>
      <c r="I43" s="85">
        <v>0</v>
      </c>
      <c r="J43" s="85">
        <v>0</v>
      </c>
      <c r="K43" s="85">
        <v>0</v>
      </c>
      <c r="L43" s="85">
        <v>0</v>
      </c>
      <c r="M43" s="85">
        <v>0</v>
      </c>
      <c r="N43" s="85">
        <v>0</v>
      </c>
      <c r="O43" s="85">
        <v>0</v>
      </c>
      <c r="P43" s="86">
        <v>4116505.67</v>
      </c>
      <c r="Q43" s="85">
        <v>0</v>
      </c>
      <c r="R43" s="85">
        <v>0</v>
      </c>
      <c r="S43" s="85">
        <v>0</v>
      </c>
      <c r="T43" s="85">
        <v>0</v>
      </c>
      <c r="U43" s="86">
        <v>0</v>
      </c>
      <c r="V43" s="86">
        <v>0</v>
      </c>
      <c r="W43" s="86">
        <v>0</v>
      </c>
      <c r="X43" s="87">
        <f t="shared" si="18"/>
        <v>4116505.67</v>
      </c>
      <c r="Y43" s="86">
        <v>0</v>
      </c>
      <c r="Z43" s="87">
        <f t="shared" si="17"/>
        <v>4116505.67</v>
      </c>
    </row>
    <row r="44" spans="1:26" ht="21" customHeight="1" x14ac:dyDescent="0.2">
      <c r="A44" s="280" t="s">
        <v>266</v>
      </c>
      <c r="B44" s="280"/>
      <c r="C44" s="280"/>
      <c r="D44" s="280"/>
      <c r="E44" s="280"/>
      <c r="F44" s="280"/>
      <c r="G44" s="83">
        <v>36</v>
      </c>
      <c r="H44" s="85">
        <v>0</v>
      </c>
      <c r="I44" s="85">
        <v>0</v>
      </c>
      <c r="J44" s="85">
        <v>0</v>
      </c>
      <c r="K44" s="85">
        <v>0</v>
      </c>
      <c r="L44" s="85">
        <v>0</v>
      </c>
      <c r="M44" s="85">
        <v>0</v>
      </c>
      <c r="N44" s="85">
        <v>0</v>
      </c>
      <c r="O44" s="85">
        <v>0</v>
      </c>
      <c r="P44" s="85">
        <v>0</v>
      </c>
      <c r="Q44" s="86">
        <v>0</v>
      </c>
      <c r="R44" s="85">
        <v>0</v>
      </c>
      <c r="S44" s="85">
        <v>0</v>
      </c>
      <c r="T44" s="85">
        <v>0</v>
      </c>
      <c r="U44" s="86">
        <v>0</v>
      </c>
      <c r="V44" s="86">
        <v>0</v>
      </c>
      <c r="W44" s="86">
        <v>0</v>
      </c>
      <c r="X44" s="87">
        <f t="shared" si="18"/>
        <v>0</v>
      </c>
      <c r="Y44" s="86">
        <v>0</v>
      </c>
      <c r="Z44" s="87">
        <f t="shared" si="17"/>
        <v>0</v>
      </c>
    </row>
    <row r="45" spans="1:26" ht="29.25" customHeight="1" x14ac:dyDescent="0.2">
      <c r="A45" s="280" t="s">
        <v>267</v>
      </c>
      <c r="B45" s="280"/>
      <c r="C45" s="280"/>
      <c r="D45" s="280"/>
      <c r="E45" s="280"/>
      <c r="F45" s="280"/>
      <c r="G45" s="83">
        <v>37</v>
      </c>
      <c r="H45" s="85">
        <v>0</v>
      </c>
      <c r="I45" s="85">
        <v>0</v>
      </c>
      <c r="J45" s="85">
        <v>0</v>
      </c>
      <c r="K45" s="85">
        <v>0</v>
      </c>
      <c r="L45" s="85">
        <v>0</v>
      </c>
      <c r="M45" s="85">
        <v>0</v>
      </c>
      <c r="N45" s="85">
        <v>0</v>
      </c>
      <c r="O45" s="85">
        <v>0</v>
      </c>
      <c r="P45" s="85">
        <v>0</v>
      </c>
      <c r="Q45" s="85">
        <v>0</v>
      </c>
      <c r="R45" s="86">
        <v>0</v>
      </c>
      <c r="S45" s="86">
        <v>0</v>
      </c>
      <c r="T45" s="86">
        <v>0</v>
      </c>
      <c r="U45" s="86">
        <v>0</v>
      </c>
      <c r="V45" s="86">
        <v>0</v>
      </c>
      <c r="W45" s="86">
        <v>0</v>
      </c>
      <c r="X45" s="87">
        <f t="shared" si="18"/>
        <v>0</v>
      </c>
      <c r="Y45" s="86">
        <v>0</v>
      </c>
      <c r="Z45" s="87">
        <f t="shared" si="17"/>
        <v>0</v>
      </c>
    </row>
    <row r="46" spans="1:26" ht="21" customHeight="1" x14ac:dyDescent="0.2">
      <c r="A46" s="280" t="s">
        <v>277</v>
      </c>
      <c r="B46" s="280"/>
      <c r="C46" s="280"/>
      <c r="D46" s="280"/>
      <c r="E46" s="280"/>
      <c r="F46" s="280"/>
      <c r="G46" s="83">
        <v>38</v>
      </c>
      <c r="H46" s="85">
        <v>0</v>
      </c>
      <c r="I46" s="85">
        <v>0</v>
      </c>
      <c r="J46" s="85">
        <v>0</v>
      </c>
      <c r="K46" s="85">
        <v>0</v>
      </c>
      <c r="L46" s="85">
        <v>0</v>
      </c>
      <c r="M46" s="85">
        <v>0</v>
      </c>
      <c r="N46" s="86">
        <v>0</v>
      </c>
      <c r="O46" s="86">
        <v>0</v>
      </c>
      <c r="P46" s="86">
        <v>0</v>
      </c>
      <c r="Q46" s="86">
        <v>0</v>
      </c>
      <c r="R46" s="86">
        <v>0</v>
      </c>
      <c r="S46" s="86">
        <v>0</v>
      </c>
      <c r="T46" s="86">
        <v>0</v>
      </c>
      <c r="U46" s="86">
        <v>0</v>
      </c>
      <c r="V46" s="86">
        <v>0</v>
      </c>
      <c r="W46" s="86">
        <v>0</v>
      </c>
      <c r="X46" s="87">
        <f t="shared" si="18"/>
        <v>0</v>
      </c>
      <c r="Y46" s="86">
        <v>0</v>
      </c>
      <c r="Z46" s="87">
        <f t="shared" si="17"/>
        <v>0</v>
      </c>
    </row>
    <row r="47" spans="1:26" x14ac:dyDescent="0.2">
      <c r="A47" s="280" t="s">
        <v>269</v>
      </c>
      <c r="B47" s="280"/>
      <c r="C47" s="280"/>
      <c r="D47" s="280"/>
      <c r="E47" s="280"/>
      <c r="F47" s="280"/>
      <c r="G47" s="83">
        <v>39</v>
      </c>
      <c r="H47" s="85">
        <v>0</v>
      </c>
      <c r="I47" s="85">
        <v>0</v>
      </c>
      <c r="J47" s="85">
        <v>0</v>
      </c>
      <c r="K47" s="85">
        <v>0</v>
      </c>
      <c r="L47" s="85">
        <v>0</v>
      </c>
      <c r="M47" s="85">
        <v>0</v>
      </c>
      <c r="N47" s="86">
        <v>0</v>
      </c>
      <c r="O47" s="86">
        <v>0</v>
      </c>
      <c r="P47" s="86">
        <v>0</v>
      </c>
      <c r="Q47" s="86">
        <v>0</v>
      </c>
      <c r="R47" s="86">
        <v>0</v>
      </c>
      <c r="S47" s="86">
        <v>0</v>
      </c>
      <c r="T47" s="86">
        <v>0</v>
      </c>
      <c r="U47" s="86">
        <v>0</v>
      </c>
      <c r="V47" s="86">
        <v>0</v>
      </c>
      <c r="W47" s="86">
        <v>0</v>
      </c>
      <c r="X47" s="87">
        <f t="shared" si="18"/>
        <v>0</v>
      </c>
      <c r="Y47" s="86">
        <v>0</v>
      </c>
      <c r="Z47" s="87">
        <f t="shared" si="17"/>
        <v>0</v>
      </c>
    </row>
    <row r="48" spans="1:26" x14ac:dyDescent="0.2">
      <c r="A48" s="280" t="s">
        <v>270</v>
      </c>
      <c r="B48" s="280"/>
      <c r="C48" s="280"/>
      <c r="D48" s="280"/>
      <c r="E48" s="280"/>
      <c r="F48" s="280"/>
      <c r="G48" s="83">
        <v>40</v>
      </c>
      <c r="H48" s="86">
        <v>0</v>
      </c>
      <c r="I48" s="86">
        <v>652155.49</v>
      </c>
      <c r="J48" s="86">
        <v>0</v>
      </c>
      <c r="K48" s="86">
        <v>-2956601.6</v>
      </c>
      <c r="L48" s="86">
        <v>-2956601.6</v>
      </c>
      <c r="M48" s="86">
        <v>0</v>
      </c>
      <c r="N48" s="86">
        <v>0</v>
      </c>
      <c r="O48" s="86">
        <v>0</v>
      </c>
      <c r="P48" s="86">
        <v>-26914510.27</v>
      </c>
      <c r="Q48" s="86">
        <v>17375.8</v>
      </c>
      <c r="R48" s="86">
        <v>0</v>
      </c>
      <c r="S48" s="86">
        <v>0</v>
      </c>
      <c r="T48" s="86">
        <v>0</v>
      </c>
      <c r="U48" s="86">
        <v>0</v>
      </c>
      <c r="V48" s="86">
        <v>29871111.870000001</v>
      </c>
      <c r="W48" s="86">
        <v>0</v>
      </c>
      <c r="X48" s="87">
        <f t="shared" si="18"/>
        <v>3626132.89</v>
      </c>
      <c r="Y48" s="86">
        <v>0</v>
      </c>
      <c r="Z48" s="87">
        <f t="shared" si="17"/>
        <v>3626132.89</v>
      </c>
    </row>
    <row r="49" spans="1:26" x14ac:dyDescent="0.2">
      <c r="A49" s="280" t="s">
        <v>271</v>
      </c>
      <c r="B49" s="280"/>
      <c r="C49" s="280"/>
      <c r="D49" s="280"/>
      <c r="E49" s="280"/>
      <c r="F49" s="280"/>
      <c r="G49" s="83">
        <v>41</v>
      </c>
      <c r="H49" s="85">
        <v>0</v>
      </c>
      <c r="I49" s="85">
        <v>0</v>
      </c>
      <c r="J49" s="85">
        <v>0</v>
      </c>
      <c r="K49" s="85">
        <v>0</v>
      </c>
      <c r="L49" s="85">
        <v>0</v>
      </c>
      <c r="M49" s="85">
        <v>0</v>
      </c>
      <c r="N49" s="86">
        <v>0</v>
      </c>
      <c r="O49" s="86">
        <v>0</v>
      </c>
      <c r="P49" s="86">
        <v>0</v>
      </c>
      <c r="Q49" s="86">
        <v>0</v>
      </c>
      <c r="R49" s="86">
        <v>0</v>
      </c>
      <c r="S49" s="86">
        <v>0</v>
      </c>
      <c r="T49" s="86">
        <v>0</v>
      </c>
      <c r="U49" s="86">
        <v>0</v>
      </c>
      <c r="V49" s="86">
        <v>0</v>
      </c>
      <c r="W49" s="86">
        <v>0</v>
      </c>
      <c r="X49" s="87">
        <f t="shared" si="18"/>
        <v>0</v>
      </c>
      <c r="Y49" s="86">
        <v>0</v>
      </c>
      <c r="Z49" s="87">
        <f t="shared" si="17"/>
        <v>0</v>
      </c>
    </row>
    <row r="50" spans="1:26" ht="24" customHeight="1" x14ac:dyDescent="0.2">
      <c r="A50" s="280" t="s">
        <v>391</v>
      </c>
      <c r="B50" s="280"/>
      <c r="C50" s="280"/>
      <c r="D50" s="280"/>
      <c r="E50" s="280"/>
      <c r="F50" s="280"/>
      <c r="G50" s="83">
        <v>42</v>
      </c>
      <c r="H50" s="86">
        <v>0</v>
      </c>
      <c r="I50" s="86">
        <v>0</v>
      </c>
      <c r="J50" s="86">
        <v>0</v>
      </c>
      <c r="K50" s="86">
        <v>0</v>
      </c>
      <c r="L50" s="86">
        <v>0</v>
      </c>
      <c r="M50" s="86">
        <v>0</v>
      </c>
      <c r="N50" s="86">
        <v>0</v>
      </c>
      <c r="O50" s="86">
        <v>0</v>
      </c>
      <c r="P50" s="86">
        <v>0</v>
      </c>
      <c r="Q50" s="86">
        <v>0</v>
      </c>
      <c r="R50" s="86">
        <v>0</v>
      </c>
      <c r="S50" s="86">
        <v>0</v>
      </c>
      <c r="T50" s="86">
        <v>0</v>
      </c>
      <c r="U50" s="86">
        <v>0</v>
      </c>
      <c r="V50" s="86">
        <v>0</v>
      </c>
      <c r="W50" s="86">
        <v>0</v>
      </c>
      <c r="X50" s="87">
        <f t="shared" si="18"/>
        <v>0</v>
      </c>
      <c r="Y50" s="86">
        <v>0</v>
      </c>
      <c r="Z50" s="87">
        <f t="shared" si="17"/>
        <v>0</v>
      </c>
    </row>
    <row r="51" spans="1:26" ht="26.25" customHeight="1" x14ac:dyDescent="0.2">
      <c r="A51" s="280" t="s">
        <v>392</v>
      </c>
      <c r="B51" s="280"/>
      <c r="C51" s="280"/>
      <c r="D51" s="280"/>
      <c r="E51" s="280"/>
      <c r="F51" s="280"/>
      <c r="G51" s="83">
        <v>43</v>
      </c>
      <c r="H51" s="86">
        <v>0</v>
      </c>
      <c r="I51" s="86">
        <v>0</v>
      </c>
      <c r="J51" s="86">
        <v>0</v>
      </c>
      <c r="K51" s="86">
        <v>0</v>
      </c>
      <c r="L51" s="86">
        <v>0</v>
      </c>
      <c r="M51" s="86">
        <v>0</v>
      </c>
      <c r="N51" s="86">
        <v>0</v>
      </c>
      <c r="O51" s="86">
        <v>0</v>
      </c>
      <c r="P51" s="86">
        <v>0</v>
      </c>
      <c r="Q51" s="86">
        <v>0</v>
      </c>
      <c r="R51" s="86">
        <v>0</v>
      </c>
      <c r="S51" s="86">
        <v>0</v>
      </c>
      <c r="T51" s="86">
        <v>0</v>
      </c>
      <c r="U51" s="86">
        <v>0</v>
      </c>
      <c r="V51" s="86">
        <v>0</v>
      </c>
      <c r="W51" s="86">
        <v>0</v>
      </c>
      <c r="X51" s="87">
        <f t="shared" si="18"/>
        <v>0</v>
      </c>
      <c r="Y51" s="86">
        <v>0</v>
      </c>
      <c r="Z51" s="87">
        <f t="shared" si="17"/>
        <v>0</v>
      </c>
    </row>
    <row r="52" spans="1:26" ht="22.5" customHeight="1" x14ac:dyDescent="0.2">
      <c r="A52" s="280" t="s">
        <v>393</v>
      </c>
      <c r="B52" s="280"/>
      <c r="C52" s="280"/>
      <c r="D52" s="280"/>
      <c r="E52" s="280"/>
      <c r="F52" s="280"/>
      <c r="G52" s="83">
        <v>44</v>
      </c>
      <c r="H52" s="86">
        <v>0</v>
      </c>
      <c r="I52" s="86">
        <v>0</v>
      </c>
      <c r="J52" s="86">
        <v>0</v>
      </c>
      <c r="K52" s="86">
        <v>0</v>
      </c>
      <c r="L52" s="86">
        <v>0</v>
      </c>
      <c r="M52" s="86">
        <v>0</v>
      </c>
      <c r="N52" s="86">
        <v>0</v>
      </c>
      <c r="O52" s="86">
        <v>0</v>
      </c>
      <c r="P52" s="86">
        <v>0</v>
      </c>
      <c r="Q52" s="86">
        <v>0</v>
      </c>
      <c r="R52" s="86">
        <v>0</v>
      </c>
      <c r="S52" s="86">
        <v>0</v>
      </c>
      <c r="T52" s="86">
        <v>0</v>
      </c>
      <c r="U52" s="86">
        <v>0</v>
      </c>
      <c r="V52" s="86">
        <v>0</v>
      </c>
      <c r="W52" s="86">
        <v>0</v>
      </c>
      <c r="X52" s="87">
        <f t="shared" si="18"/>
        <v>0</v>
      </c>
      <c r="Y52" s="86">
        <v>0</v>
      </c>
      <c r="Z52" s="87">
        <f t="shared" si="17"/>
        <v>0</v>
      </c>
    </row>
    <row r="53" spans="1:26" x14ac:dyDescent="0.2">
      <c r="A53" s="280" t="s">
        <v>272</v>
      </c>
      <c r="B53" s="280"/>
      <c r="C53" s="280"/>
      <c r="D53" s="280"/>
      <c r="E53" s="280"/>
      <c r="F53" s="280"/>
      <c r="G53" s="83">
        <v>45</v>
      </c>
      <c r="H53" s="86">
        <v>0</v>
      </c>
      <c r="I53" s="86">
        <v>0</v>
      </c>
      <c r="J53" s="86">
        <v>0</v>
      </c>
      <c r="K53" s="86">
        <v>0</v>
      </c>
      <c r="L53" s="86">
        <v>0</v>
      </c>
      <c r="M53" s="86">
        <v>0</v>
      </c>
      <c r="N53" s="86">
        <v>0</v>
      </c>
      <c r="O53" s="86">
        <v>0</v>
      </c>
      <c r="P53" s="86">
        <v>0</v>
      </c>
      <c r="Q53" s="86">
        <v>0</v>
      </c>
      <c r="R53" s="86">
        <v>0</v>
      </c>
      <c r="S53" s="86">
        <v>0</v>
      </c>
      <c r="T53" s="86">
        <v>0</v>
      </c>
      <c r="U53" s="86">
        <v>0</v>
      </c>
      <c r="V53" s="86">
        <v>0</v>
      </c>
      <c r="W53" s="86">
        <v>0</v>
      </c>
      <c r="X53" s="87">
        <f t="shared" si="18"/>
        <v>0</v>
      </c>
      <c r="Y53" s="86">
        <v>0</v>
      </c>
      <c r="Z53" s="87">
        <f t="shared" si="17"/>
        <v>0</v>
      </c>
    </row>
    <row r="54" spans="1:26" x14ac:dyDescent="0.2">
      <c r="A54" s="280" t="s">
        <v>394</v>
      </c>
      <c r="B54" s="280"/>
      <c r="C54" s="280"/>
      <c r="D54" s="280"/>
      <c r="E54" s="280"/>
      <c r="F54" s="280"/>
      <c r="G54" s="83">
        <v>46</v>
      </c>
      <c r="H54" s="86">
        <v>0</v>
      </c>
      <c r="I54" s="86">
        <v>0</v>
      </c>
      <c r="J54" s="86">
        <v>0</v>
      </c>
      <c r="K54" s="86">
        <v>0</v>
      </c>
      <c r="L54" s="86">
        <v>0</v>
      </c>
      <c r="M54" s="86">
        <v>0</v>
      </c>
      <c r="N54" s="86">
        <v>0</v>
      </c>
      <c r="O54" s="86">
        <v>0</v>
      </c>
      <c r="P54" s="86">
        <v>0</v>
      </c>
      <c r="Q54" s="86">
        <v>0</v>
      </c>
      <c r="R54" s="86">
        <v>0</v>
      </c>
      <c r="S54" s="86">
        <v>0</v>
      </c>
      <c r="T54" s="86">
        <v>0</v>
      </c>
      <c r="U54" s="86">
        <v>0</v>
      </c>
      <c r="V54" s="86">
        <v>0</v>
      </c>
      <c r="W54" s="86">
        <v>0</v>
      </c>
      <c r="X54" s="87">
        <f t="shared" si="18"/>
        <v>0</v>
      </c>
      <c r="Y54" s="86">
        <v>0</v>
      </c>
      <c r="Z54" s="87">
        <f t="shared" si="17"/>
        <v>0</v>
      </c>
    </row>
    <row r="55" spans="1:26" x14ac:dyDescent="0.2">
      <c r="A55" s="280" t="s">
        <v>403</v>
      </c>
      <c r="B55" s="280"/>
      <c r="C55" s="280"/>
      <c r="D55" s="280"/>
      <c r="E55" s="280"/>
      <c r="F55" s="280"/>
      <c r="G55" s="83">
        <v>47</v>
      </c>
      <c r="H55" s="86">
        <v>0</v>
      </c>
      <c r="I55" s="86">
        <v>0</v>
      </c>
      <c r="J55" s="86">
        <v>0</v>
      </c>
      <c r="K55" s="86">
        <v>0</v>
      </c>
      <c r="L55" s="86">
        <v>0</v>
      </c>
      <c r="M55" s="86">
        <v>0</v>
      </c>
      <c r="N55" s="86">
        <v>0</v>
      </c>
      <c r="O55" s="86">
        <v>0</v>
      </c>
      <c r="P55" s="86">
        <v>0</v>
      </c>
      <c r="Q55" s="86">
        <v>0</v>
      </c>
      <c r="R55" s="86">
        <v>0</v>
      </c>
      <c r="S55" s="86">
        <v>0</v>
      </c>
      <c r="T55" s="86">
        <v>0</v>
      </c>
      <c r="U55" s="86">
        <v>0</v>
      </c>
      <c r="V55" s="86">
        <v>-47619456</v>
      </c>
      <c r="W55" s="86">
        <v>0</v>
      </c>
      <c r="X55" s="87">
        <f t="shared" si="18"/>
        <v>-47619456</v>
      </c>
      <c r="Y55" s="86">
        <v>0</v>
      </c>
      <c r="Z55" s="87">
        <f t="shared" si="17"/>
        <v>-47619456</v>
      </c>
    </row>
    <row r="56" spans="1:26" x14ac:dyDescent="0.2">
      <c r="A56" s="280" t="s">
        <v>395</v>
      </c>
      <c r="B56" s="280"/>
      <c r="C56" s="280"/>
      <c r="D56" s="280"/>
      <c r="E56" s="280"/>
      <c r="F56" s="280"/>
      <c r="G56" s="83">
        <v>48</v>
      </c>
      <c r="H56" s="86">
        <v>0</v>
      </c>
      <c r="I56" s="86">
        <v>0</v>
      </c>
      <c r="J56" s="86">
        <v>0</v>
      </c>
      <c r="K56" s="86">
        <v>0</v>
      </c>
      <c r="L56" s="86">
        <v>0</v>
      </c>
      <c r="M56" s="86">
        <v>0</v>
      </c>
      <c r="N56" s="86">
        <v>0</v>
      </c>
      <c r="O56" s="86">
        <v>0</v>
      </c>
      <c r="P56" s="86">
        <v>0</v>
      </c>
      <c r="Q56" s="86">
        <v>0</v>
      </c>
      <c r="R56" s="86">
        <v>0</v>
      </c>
      <c r="S56" s="86">
        <v>0</v>
      </c>
      <c r="T56" s="86">
        <v>0</v>
      </c>
      <c r="U56" s="86">
        <v>0</v>
      </c>
      <c r="V56" s="86">
        <v>0</v>
      </c>
      <c r="W56" s="86">
        <v>0</v>
      </c>
      <c r="X56" s="87">
        <f t="shared" si="18"/>
        <v>0</v>
      </c>
      <c r="Y56" s="86">
        <v>0</v>
      </c>
      <c r="Z56" s="87">
        <f t="shared" si="17"/>
        <v>0</v>
      </c>
    </row>
    <row r="57" spans="1:26" x14ac:dyDescent="0.2">
      <c r="A57" s="280" t="s">
        <v>404</v>
      </c>
      <c r="B57" s="280"/>
      <c r="C57" s="280"/>
      <c r="D57" s="280"/>
      <c r="E57" s="280"/>
      <c r="F57" s="280"/>
      <c r="G57" s="83">
        <v>49</v>
      </c>
      <c r="H57" s="86">
        <v>0</v>
      </c>
      <c r="I57" s="86">
        <v>0</v>
      </c>
      <c r="J57" s="86">
        <v>0</v>
      </c>
      <c r="K57" s="86">
        <v>0</v>
      </c>
      <c r="L57" s="86">
        <v>0</v>
      </c>
      <c r="M57" s="86">
        <v>0</v>
      </c>
      <c r="N57" s="86">
        <v>0</v>
      </c>
      <c r="O57" s="86">
        <v>0</v>
      </c>
      <c r="P57" s="86">
        <v>0</v>
      </c>
      <c r="Q57" s="86">
        <v>0</v>
      </c>
      <c r="R57" s="86">
        <v>0</v>
      </c>
      <c r="S57" s="86">
        <v>0</v>
      </c>
      <c r="T57" s="86">
        <v>0</v>
      </c>
      <c r="U57" s="86">
        <v>0</v>
      </c>
      <c r="V57" s="86">
        <v>75014494.400000006</v>
      </c>
      <c r="W57" s="86">
        <v>-75014494.400000006</v>
      </c>
      <c r="X57" s="87">
        <f t="shared" si="18"/>
        <v>0</v>
      </c>
      <c r="Y57" s="86">
        <v>0</v>
      </c>
      <c r="Z57" s="87">
        <f t="shared" si="17"/>
        <v>0</v>
      </c>
    </row>
    <row r="58" spans="1:26" x14ac:dyDescent="0.2">
      <c r="A58" s="280" t="s">
        <v>398</v>
      </c>
      <c r="B58" s="280"/>
      <c r="C58" s="280"/>
      <c r="D58" s="280"/>
      <c r="E58" s="280"/>
      <c r="F58" s="280"/>
      <c r="G58" s="83">
        <v>50</v>
      </c>
      <c r="H58" s="86">
        <v>0</v>
      </c>
      <c r="I58" s="86">
        <v>0</v>
      </c>
      <c r="J58" s="86">
        <v>0</v>
      </c>
      <c r="K58" s="86">
        <v>0</v>
      </c>
      <c r="L58" s="86">
        <v>0</v>
      </c>
      <c r="M58" s="86">
        <v>0</v>
      </c>
      <c r="N58" s="86">
        <v>0</v>
      </c>
      <c r="O58" s="86">
        <v>0</v>
      </c>
      <c r="P58" s="86">
        <v>0</v>
      </c>
      <c r="Q58" s="86">
        <v>0</v>
      </c>
      <c r="R58" s="86">
        <v>0</v>
      </c>
      <c r="S58" s="86">
        <v>0</v>
      </c>
      <c r="T58" s="86">
        <v>0</v>
      </c>
      <c r="U58" s="86">
        <v>0</v>
      </c>
      <c r="V58" s="86">
        <v>0</v>
      </c>
      <c r="W58" s="86">
        <v>0</v>
      </c>
      <c r="X58" s="87">
        <f t="shared" si="18"/>
        <v>0</v>
      </c>
      <c r="Y58" s="86">
        <v>0</v>
      </c>
      <c r="Z58" s="87">
        <f t="shared" si="17"/>
        <v>0</v>
      </c>
    </row>
    <row r="59" spans="1:26" ht="24" customHeight="1" x14ac:dyDescent="0.2">
      <c r="A59" s="281" t="s">
        <v>405</v>
      </c>
      <c r="B59" s="281"/>
      <c r="C59" s="281"/>
      <c r="D59" s="281"/>
      <c r="E59" s="281"/>
      <c r="F59" s="281"/>
      <c r="G59" s="84">
        <v>51</v>
      </c>
      <c r="H59" s="88">
        <f>SUM(H39:H58)</f>
        <v>21766540.579999998</v>
      </c>
      <c r="I59" s="88">
        <f t="shared" ref="I59:Z59" si="19">SUM(I39:I58)</f>
        <v>8917849.9000000004</v>
      </c>
      <c r="J59" s="88">
        <f t="shared" si="19"/>
        <v>1652223.06</v>
      </c>
      <c r="K59" s="88">
        <f t="shared" si="19"/>
        <v>30179992.390000001</v>
      </c>
      <c r="L59" s="88">
        <f t="shared" si="19"/>
        <v>30179992.390000001</v>
      </c>
      <c r="M59" s="88">
        <f t="shared" si="19"/>
        <v>0</v>
      </c>
      <c r="N59" s="88">
        <f t="shared" si="19"/>
        <v>0</v>
      </c>
      <c r="O59" s="88">
        <f t="shared" si="19"/>
        <v>0</v>
      </c>
      <c r="P59" s="88">
        <f t="shared" si="19"/>
        <v>-638453.49</v>
      </c>
      <c r="Q59" s="88">
        <f t="shared" si="19"/>
        <v>17375.8</v>
      </c>
      <c r="R59" s="88">
        <f t="shared" si="19"/>
        <v>0</v>
      </c>
      <c r="S59" s="88">
        <f t="shared" si="19"/>
        <v>0</v>
      </c>
      <c r="T59" s="88">
        <f t="shared" si="19"/>
        <v>0</v>
      </c>
      <c r="U59" s="88">
        <f t="shared" si="19"/>
        <v>0</v>
      </c>
      <c r="V59" s="88">
        <f t="shared" si="19"/>
        <v>880011893.25999999</v>
      </c>
      <c r="W59" s="88">
        <f t="shared" si="19"/>
        <v>28507821.879999999</v>
      </c>
      <c r="X59" s="88">
        <f>SUM(X39:X58)</f>
        <v>940235250.99000001</v>
      </c>
      <c r="Y59" s="88">
        <f t="shared" si="19"/>
        <v>0</v>
      </c>
      <c r="Z59" s="88">
        <f t="shared" si="19"/>
        <v>940235250.99000001</v>
      </c>
    </row>
    <row r="60" spans="1:26" x14ac:dyDescent="0.2">
      <c r="A60" s="288" t="s">
        <v>273</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c r="Z60" s="290"/>
    </row>
    <row r="61" spans="1:26" ht="31.5" customHeight="1" x14ac:dyDescent="0.2">
      <c r="A61" s="292" t="s">
        <v>406</v>
      </c>
      <c r="B61" s="292"/>
      <c r="C61" s="292"/>
      <c r="D61" s="292"/>
      <c r="E61" s="292"/>
      <c r="F61" s="292"/>
      <c r="G61" s="84">
        <v>52</v>
      </c>
      <c r="H61" s="88">
        <f>SUM(H41:H49)</f>
        <v>0</v>
      </c>
      <c r="I61" s="88">
        <f t="shared" ref="I61:Z61" si="20">SUM(I41:I49)</f>
        <v>652155.49</v>
      </c>
      <c r="J61" s="88">
        <f t="shared" si="20"/>
        <v>0</v>
      </c>
      <c r="K61" s="88">
        <f t="shared" si="20"/>
        <v>-2956601.6</v>
      </c>
      <c r="L61" s="88">
        <f t="shared" si="20"/>
        <v>-2956601.6</v>
      </c>
      <c r="M61" s="88">
        <f t="shared" si="20"/>
        <v>0</v>
      </c>
      <c r="N61" s="88">
        <f t="shared" si="20"/>
        <v>0</v>
      </c>
      <c r="O61" s="88">
        <f t="shared" si="20"/>
        <v>0</v>
      </c>
      <c r="P61" s="88">
        <f t="shared" si="20"/>
        <v>-22798004.600000001</v>
      </c>
      <c r="Q61" s="88">
        <f t="shared" si="20"/>
        <v>17375.8</v>
      </c>
      <c r="R61" s="88">
        <f t="shared" si="20"/>
        <v>0</v>
      </c>
      <c r="S61" s="88">
        <f t="shared" si="20"/>
        <v>0</v>
      </c>
      <c r="T61" s="88">
        <f t="shared" si="20"/>
        <v>0</v>
      </c>
      <c r="U61" s="88">
        <f t="shared" ref="U61" si="21">SUM(U41:U49)</f>
        <v>0</v>
      </c>
      <c r="V61" s="88">
        <f t="shared" si="20"/>
        <v>29871111.870000001</v>
      </c>
      <c r="W61" s="88">
        <f t="shared" si="20"/>
        <v>0</v>
      </c>
      <c r="X61" s="88">
        <f>SUM(X41:X49)</f>
        <v>7742638.5599999996</v>
      </c>
      <c r="Y61" s="88">
        <f t="shared" si="20"/>
        <v>0</v>
      </c>
      <c r="Z61" s="88">
        <f t="shared" si="20"/>
        <v>7742638.5599999996</v>
      </c>
    </row>
    <row r="62" spans="1:26" ht="27.75" customHeight="1" x14ac:dyDescent="0.2">
      <c r="A62" s="292" t="s">
        <v>407</v>
      </c>
      <c r="B62" s="292"/>
      <c r="C62" s="292"/>
      <c r="D62" s="292"/>
      <c r="E62" s="292"/>
      <c r="F62" s="292"/>
      <c r="G62" s="84">
        <v>53</v>
      </c>
      <c r="H62" s="88">
        <f>H40+H61</f>
        <v>0</v>
      </c>
      <c r="I62" s="88">
        <f t="shared" ref="I62:Z62" si="22">I40+I61</f>
        <v>652155.49</v>
      </c>
      <c r="J62" s="88">
        <f t="shared" si="22"/>
        <v>0</v>
      </c>
      <c r="K62" s="88">
        <f t="shared" si="22"/>
        <v>-2956601.6</v>
      </c>
      <c r="L62" s="88">
        <f t="shared" si="22"/>
        <v>-2956601.6</v>
      </c>
      <c r="M62" s="88">
        <f t="shared" si="22"/>
        <v>0</v>
      </c>
      <c r="N62" s="88">
        <f t="shared" si="22"/>
        <v>0</v>
      </c>
      <c r="O62" s="88">
        <f t="shared" si="22"/>
        <v>0</v>
      </c>
      <c r="P62" s="88">
        <f t="shared" si="22"/>
        <v>-22798004.600000001</v>
      </c>
      <c r="Q62" s="88">
        <f t="shared" si="22"/>
        <v>17375.8</v>
      </c>
      <c r="R62" s="88">
        <f t="shared" si="22"/>
        <v>0</v>
      </c>
      <c r="S62" s="88">
        <f t="shared" si="22"/>
        <v>0</v>
      </c>
      <c r="T62" s="88">
        <f t="shared" si="22"/>
        <v>0</v>
      </c>
      <c r="U62" s="88">
        <f t="shared" ref="U62" si="23">U40+U61</f>
        <v>0</v>
      </c>
      <c r="V62" s="88">
        <f t="shared" si="22"/>
        <v>29871111.870000001</v>
      </c>
      <c r="W62" s="88">
        <f t="shared" si="22"/>
        <v>28507821.879999999</v>
      </c>
      <c r="X62" s="88">
        <f>X40+X61</f>
        <v>36250460.439999998</v>
      </c>
      <c r="Y62" s="88">
        <f t="shared" si="22"/>
        <v>0</v>
      </c>
      <c r="Z62" s="88">
        <f t="shared" si="22"/>
        <v>36250460.439999998</v>
      </c>
    </row>
    <row r="63" spans="1:26" ht="29.25" customHeight="1" x14ac:dyDescent="0.2">
      <c r="A63" s="292" t="s">
        <v>408</v>
      </c>
      <c r="B63" s="292"/>
      <c r="C63" s="292"/>
      <c r="D63" s="292"/>
      <c r="E63" s="292"/>
      <c r="F63" s="292"/>
      <c r="G63" s="84">
        <v>54</v>
      </c>
      <c r="H63" s="88">
        <f>SUM(H50:H58)</f>
        <v>0</v>
      </c>
      <c r="I63" s="88">
        <f t="shared" ref="I63:Z63" si="24">SUM(I50:I58)</f>
        <v>0</v>
      </c>
      <c r="J63" s="88">
        <f t="shared" si="24"/>
        <v>0</v>
      </c>
      <c r="K63" s="88">
        <f t="shared" si="24"/>
        <v>0</v>
      </c>
      <c r="L63" s="88">
        <f t="shared" si="24"/>
        <v>0</v>
      </c>
      <c r="M63" s="88">
        <f t="shared" si="24"/>
        <v>0</v>
      </c>
      <c r="N63" s="88">
        <f t="shared" si="24"/>
        <v>0</v>
      </c>
      <c r="O63" s="88">
        <f t="shared" si="24"/>
        <v>0</v>
      </c>
      <c r="P63" s="88">
        <f t="shared" si="24"/>
        <v>0</v>
      </c>
      <c r="Q63" s="88">
        <f t="shared" si="24"/>
        <v>0</v>
      </c>
      <c r="R63" s="88">
        <f t="shared" si="24"/>
        <v>0</v>
      </c>
      <c r="S63" s="88">
        <f t="shared" si="24"/>
        <v>0</v>
      </c>
      <c r="T63" s="88">
        <f t="shared" si="24"/>
        <v>0</v>
      </c>
      <c r="U63" s="88">
        <f t="shared" ref="U63" si="25">SUM(U50:U58)</f>
        <v>0</v>
      </c>
      <c r="V63" s="88">
        <f t="shared" si="24"/>
        <v>27395038.399999999</v>
      </c>
      <c r="W63" s="88">
        <f t="shared" si="24"/>
        <v>-75014494.400000006</v>
      </c>
      <c r="X63" s="88">
        <f>SUM(X50:X58)</f>
        <v>-47619456</v>
      </c>
      <c r="Y63" s="88">
        <f t="shared" si="24"/>
        <v>0</v>
      </c>
      <c r="Z63" s="88">
        <f t="shared" si="24"/>
        <v>-47619456</v>
      </c>
    </row>
  </sheetData>
  <sheetProtection algorithmName="SHA-512" hashValue="v1tR7vog4m12wxz9Ym8bNXYZfq24V6JJOga+RKspwUaPV0tq6uSWUXIhZ1kGfxIVCrRW5voTLV6BZ/UmMU4Wew==" saltValue="m6WcFTRcFlxFItXXY/i6q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97"/>
  <sheetViews>
    <sheetView view="pageBreakPreview" zoomScale="90" zoomScaleNormal="100" zoomScaleSheetLayoutView="90" workbookViewId="0">
      <selection sqref="A1:J30"/>
    </sheetView>
  </sheetViews>
  <sheetFormatPr defaultRowHeight="12.75" x14ac:dyDescent="0.2"/>
  <cols>
    <col min="1" max="1" width="27.42578125" style="103" customWidth="1"/>
    <col min="2" max="4" width="11.7109375" style="103" customWidth="1"/>
    <col min="5" max="5" width="29.5703125" style="103" customWidth="1"/>
    <col min="6" max="7" width="16.7109375" style="103" customWidth="1"/>
    <col min="8" max="10" width="20.28515625" style="103" customWidth="1"/>
    <col min="11" max="16384" width="9.140625" style="103"/>
  </cols>
  <sheetData>
    <row r="1" spans="1:10" x14ac:dyDescent="0.2">
      <c r="A1" s="296" t="s">
        <v>464</v>
      </c>
      <c r="B1" s="297"/>
      <c r="C1" s="297"/>
      <c r="D1" s="297"/>
      <c r="E1" s="297"/>
      <c r="F1" s="297"/>
      <c r="G1" s="297"/>
      <c r="H1" s="297"/>
      <c r="I1" s="297"/>
      <c r="J1" s="297"/>
    </row>
    <row r="2" spans="1:10" x14ac:dyDescent="0.2">
      <c r="A2" s="297"/>
      <c r="B2" s="297"/>
      <c r="C2" s="297"/>
      <c r="D2" s="297"/>
      <c r="E2" s="297"/>
      <c r="F2" s="297"/>
      <c r="G2" s="297"/>
      <c r="H2" s="297"/>
      <c r="I2" s="297"/>
      <c r="J2" s="297"/>
    </row>
    <row r="3" spans="1:10" x14ac:dyDescent="0.2">
      <c r="A3" s="297"/>
      <c r="B3" s="297"/>
      <c r="C3" s="297"/>
      <c r="D3" s="297"/>
      <c r="E3" s="297"/>
      <c r="F3" s="297"/>
      <c r="G3" s="297"/>
      <c r="H3" s="297"/>
      <c r="I3" s="297"/>
      <c r="J3" s="297"/>
    </row>
    <row r="4" spans="1:10" x14ac:dyDescent="0.2">
      <c r="A4" s="297"/>
      <c r="B4" s="297"/>
      <c r="C4" s="297"/>
      <c r="D4" s="297"/>
      <c r="E4" s="297"/>
      <c r="F4" s="297"/>
      <c r="G4" s="297"/>
      <c r="H4" s="297"/>
      <c r="I4" s="297"/>
      <c r="J4" s="297"/>
    </row>
    <row r="5" spans="1:10" x14ac:dyDescent="0.2">
      <c r="A5" s="297"/>
      <c r="B5" s="297"/>
      <c r="C5" s="297"/>
      <c r="D5" s="297"/>
      <c r="E5" s="297"/>
      <c r="F5" s="297"/>
      <c r="G5" s="297"/>
      <c r="H5" s="297"/>
      <c r="I5" s="297"/>
      <c r="J5" s="297"/>
    </row>
    <row r="6" spans="1:10" x14ac:dyDescent="0.2">
      <c r="A6" s="297"/>
      <c r="B6" s="297"/>
      <c r="C6" s="297"/>
      <c r="D6" s="297"/>
      <c r="E6" s="297"/>
      <c r="F6" s="297"/>
      <c r="G6" s="297"/>
      <c r="H6" s="297"/>
      <c r="I6" s="297"/>
      <c r="J6" s="297"/>
    </row>
    <row r="7" spans="1:10" x14ac:dyDescent="0.2">
      <c r="A7" s="297"/>
      <c r="B7" s="297"/>
      <c r="C7" s="297"/>
      <c r="D7" s="297"/>
      <c r="E7" s="297"/>
      <c r="F7" s="297"/>
      <c r="G7" s="297"/>
      <c r="H7" s="297"/>
      <c r="I7" s="297"/>
      <c r="J7" s="297"/>
    </row>
    <row r="8" spans="1:10" x14ac:dyDescent="0.2">
      <c r="A8" s="297"/>
      <c r="B8" s="297"/>
      <c r="C8" s="297"/>
      <c r="D8" s="297"/>
      <c r="E8" s="297"/>
      <c r="F8" s="297"/>
      <c r="G8" s="297"/>
      <c r="H8" s="297"/>
      <c r="I8" s="297"/>
      <c r="J8" s="297"/>
    </row>
    <row r="9" spans="1:10" x14ac:dyDescent="0.2">
      <c r="A9" s="297"/>
      <c r="B9" s="297"/>
      <c r="C9" s="297"/>
      <c r="D9" s="297"/>
      <c r="E9" s="297"/>
      <c r="F9" s="297"/>
      <c r="G9" s="297"/>
      <c r="H9" s="297"/>
      <c r="I9" s="297"/>
      <c r="J9" s="297"/>
    </row>
    <row r="10" spans="1:10" x14ac:dyDescent="0.2">
      <c r="A10" s="297"/>
      <c r="B10" s="297"/>
      <c r="C10" s="297"/>
      <c r="D10" s="297"/>
      <c r="E10" s="297"/>
      <c r="F10" s="297"/>
      <c r="G10" s="297"/>
      <c r="H10" s="297"/>
      <c r="I10" s="297"/>
      <c r="J10" s="297"/>
    </row>
    <row r="11" spans="1:10" x14ac:dyDescent="0.2">
      <c r="A11" s="297"/>
      <c r="B11" s="297"/>
      <c r="C11" s="297"/>
      <c r="D11" s="297"/>
      <c r="E11" s="297"/>
      <c r="F11" s="297"/>
      <c r="G11" s="297"/>
      <c r="H11" s="297"/>
      <c r="I11" s="297"/>
      <c r="J11" s="297"/>
    </row>
    <row r="12" spans="1:10" x14ac:dyDescent="0.2">
      <c r="A12" s="297"/>
      <c r="B12" s="297"/>
      <c r="C12" s="297"/>
      <c r="D12" s="297"/>
      <c r="E12" s="297"/>
      <c r="F12" s="297"/>
      <c r="G12" s="297"/>
      <c r="H12" s="297"/>
      <c r="I12" s="297"/>
      <c r="J12" s="297"/>
    </row>
    <row r="13" spans="1:10" x14ac:dyDescent="0.2">
      <c r="A13" s="297"/>
      <c r="B13" s="297"/>
      <c r="C13" s="297"/>
      <c r="D13" s="297"/>
      <c r="E13" s="297"/>
      <c r="F13" s="297"/>
      <c r="G13" s="297"/>
      <c r="H13" s="297"/>
      <c r="I13" s="297"/>
      <c r="J13" s="297"/>
    </row>
    <row r="14" spans="1:10" x14ac:dyDescent="0.2">
      <c r="A14" s="297"/>
      <c r="B14" s="297"/>
      <c r="C14" s="297"/>
      <c r="D14" s="297"/>
      <c r="E14" s="297"/>
      <c r="F14" s="297"/>
      <c r="G14" s="297"/>
      <c r="H14" s="297"/>
      <c r="I14" s="297"/>
      <c r="J14" s="297"/>
    </row>
    <row r="15" spans="1:10" x14ac:dyDescent="0.2">
      <c r="A15" s="297"/>
      <c r="B15" s="297"/>
      <c r="C15" s="297"/>
      <c r="D15" s="297"/>
      <c r="E15" s="297"/>
      <c r="F15" s="297"/>
      <c r="G15" s="297"/>
      <c r="H15" s="297"/>
      <c r="I15" s="297"/>
      <c r="J15" s="297"/>
    </row>
    <row r="16" spans="1:10" x14ac:dyDescent="0.2">
      <c r="A16" s="297"/>
      <c r="B16" s="297"/>
      <c r="C16" s="297"/>
      <c r="D16" s="297"/>
      <c r="E16" s="297"/>
      <c r="F16" s="297"/>
      <c r="G16" s="297"/>
      <c r="H16" s="297"/>
      <c r="I16" s="297"/>
      <c r="J16" s="297"/>
    </row>
    <row r="17" spans="1:10" x14ac:dyDescent="0.2">
      <c r="A17" s="297"/>
      <c r="B17" s="297"/>
      <c r="C17" s="297"/>
      <c r="D17" s="297"/>
      <c r="E17" s="297"/>
      <c r="F17" s="297"/>
      <c r="G17" s="297"/>
      <c r="H17" s="297"/>
      <c r="I17" s="297"/>
      <c r="J17" s="297"/>
    </row>
    <row r="18" spans="1:10" x14ac:dyDescent="0.2">
      <c r="A18" s="297"/>
      <c r="B18" s="297"/>
      <c r="C18" s="297"/>
      <c r="D18" s="297"/>
      <c r="E18" s="297"/>
      <c r="F18" s="297"/>
      <c r="G18" s="297"/>
      <c r="H18" s="297"/>
      <c r="I18" s="297"/>
      <c r="J18" s="297"/>
    </row>
    <row r="19" spans="1:10" x14ac:dyDescent="0.2">
      <c r="A19" s="297"/>
      <c r="B19" s="297"/>
      <c r="C19" s="297"/>
      <c r="D19" s="297"/>
      <c r="E19" s="297"/>
      <c r="F19" s="297"/>
      <c r="G19" s="297"/>
      <c r="H19" s="297"/>
      <c r="I19" s="297"/>
      <c r="J19" s="297"/>
    </row>
    <row r="20" spans="1:10" x14ac:dyDescent="0.2">
      <c r="A20" s="297"/>
      <c r="B20" s="297"/>
      <c r="C20" s="297"/>
      <c r="D20" s="297"/>
      <c r="E20" s="297"/>
      <c r="F20" s="297"/>
      <c r="G20" s="297"/>
      <c r="H20" s="297"/>
      <c r="I20" s="297"/>
      <c r="J20" s="297"/>
    </row>
    <row r="21" spans="1:10" x14ac:dyDescent="0.2">
      <c r="A21" s="297"/>
      <c r="B21" s="297"/>
      <c r="C21" s="297"/>
      <c r="D21" s="297"/>
      <c r="E21" s="297"/>
      <c r="F21" s="297"/>
      <c r="G21" s="297"/>
      <c r="H21" s="297"/>
      <c r="I21" s="297"/>
      <c r="J21" s="297"/>
    </row>
    <row r="22" spans="1:10" x14ac:dyDescent="0.2">
      <c r="A22" s="297"/>
      <c r="B22" s="297"/>
      <c r="C22" s="297"/>
      <c r="D22" s="297"/>
      <c r="E22" s="297"/>
      <c r="F22" s="297"/>
      <c r="G22" s="297"/>
      <c r="H22" s="297"/>
      <c r="I22" s="297"/>
      <c r="J22" s="297"/>
    </row>
    <row r="23" spans="1:10" x14ac:dyDescent="0.2">
      <c r="A23" s="297"/>
      <c r="B23" s="297"/>
      <c r="C23" s="297"/>
      <c r="D23" s="297"/>
      <c r="E23" s="297"/>
      <c r="F23" s="297"/>
      <c r="G23" s="297"/>
      <c r="H23" s="297"/>
      <c r="I23" s="297"/>
      <c r="J23" s="297"/>
    </row>
    <row r="24" spans="1:10" x14ac:dyDescent="0.2">
      <c r="A24" s="297"/>
      <c r="B24" s="297"/>
      <c r="C24" s="297"/>
      <c r="D24" s="297"/>
      <c r="E24" s="297"/>
      <c r="F24" s="297"/>
      <c r="G24" s="297"/>
      <c r="H24" s="297"/>
      <c r="I24" s="297"/>
      <c r="J24" s="297"/>
    </row>
    <row r="25" spans="1:10" ht="102.75" customHeight="1" x14ac:dyDescent="0.2">
      <c r="A25" s="297"/>
      <c r="B25" s="297"/>
      <c r="C25" s="297"/>
      <c r="D25" s="297"/>
      <c r="E25" s="297"/>
      <c r="F25" s="297"/>
      <c r="G25" s="297"/>
      <c r="H25" s="297"/>
      <c r="I25" s="297"/>
      <c r="J25" s="297"/>
    </row>
    <row r="26" spans="1:10" ht="104.25" customHeight="1" x14ac:dyDescent="0.2">
      <c r="A26" s="297"/>
      <c r="B26" s="297"/>
      <c r="C26" s="297"/>
      <c r="D26" s="297"/>
      <c r="E26" s="297"/>
      <c r="F26" s="297"/>
      <c r="G26" s="297"/>
      <c r="H26" s="297"/>
      <c r="I26" s="297"/>
      <c r="J26" s="297"/>
    </row>
    <row r="27" spans="1:10" ht="75" customHeight="1" x14ac:dyDescent="0.2">
      <c r="A27" s="297"/>
      <c r="B27" s="297"/>
      <c r="C27" s="297"/>
      <c r="D27" s="297"/>
      <c r="E27" s="297"/>
      <c r="F27" s="297"/>
      <c r="G27" s="297"/>
      <c r="H27" s="297"/>
      <c r="I27" s="297"/>
      <c r="J27" s="297"/>
    </row>
    <row r="28" spans="1:10" ht="87.75" customHeight="1" x14ac:dyDescent="0.2">
      <c r="A28" s="297"/>
      <c r="B28" s="297"/>
      <c r="C28" s="297"/>
      <c r="D28" s="297"/>
      <c r="E28" s="297"/>
      <c r="F28" s="297"/>
      <c r="G28" s="297"/>
      <c r="H28" s="297"/>
      <c r="I28" s="297"/>
      <c r="J28" s="297"/>
    </row>
    <row r="29" spans="1:10" ht="85.5" customHeight="1" x14ac:dyDescent="0.2">
      <c r="A29" s="297"/>
      <c r="B29" s="297"/>
      <c r="C29" s="297"/>
      <c r="D29" s="297"/>
      <c r="E29" s="297"/>
      <c r="F29" s="297"/>
      <c r="G29" s="297"/>
      <c r="H29" s="297"/>
      <c r="I29" s="297"/>
      <c r="J29" s="297"/>
    </row>
    <row r="30" spans="1:10" ht="288" customHeight="1" x14ac:dyDescent="0.2">
      <c r="A30" s="297"/>
      <c r="B30" s="297"/>
      <c r="C30" s="297"/>
      <c r="D30" s="297"/>
      <c r="E30" s="297"/>
      <c r="F30" s="297"/>
      <c r="G30" s="297"/>
      <c r="H30" s="297"/>
      <c r="I30" s="297"/>
      <c r="J30" s="297"/>
    </row>
    <row r="32" spans="1:10" x14ac:dyDescent="0.2">
      <c r="A32" s="101" t="s">
        <v>538</v>
      </c>
    </row>
    <row r="34" spans="1:11" ht="37.5" customHeight="1" x14ac:dyDescent="0.2">
      <c r="A34" s="296" t="s">
        <v>539</v>
      </c>
      <c r="B34" s="296"/>
      <c r="C34" s="296"/>
      <c r="D34" s="296"/>
      <c r="E34" s="296"/>
      <c r="F34" s="296"/>
      <c r="G34" s="296"/>
      <c r="H34" s="296"/>
      <c r="I34" s="296"/>
      <c r="J34" s="296"/>
      <c r="K34" s="296"/>
    </row>
    <row r="35" spans="1:11" x14ac:dyDescent="0.2">
      <c r="A35" s="100"/>
      <c r="B35" s="100"/>
      <c r="C35" s="100"/>
      <c r="D35" s="100"/>
      <c r="E35" s="100"/>
      <c r="F35" s="100"/>
      <c r="G35" s="100"/>
      <c r="H35" s="100"/>
      <c r="I35" s="100"/>
      <c r="J35" s="100"/>
      <c r="K35" s="100"/>
    </row>
    <row r="36" spans="1:11" x14ac:dyDescent="0.2">
      <c r="A36" s="296" t="s">
        <v>540</v>
      </c>
      <c r="B36" s="296"/>
      <c r="C36" s="296"/>
      <c r="D36" s="296"/>
      <c r="E36" s="296"/>
      <c r="F36" s="296"/>
      <c r="G36" s="296"/>
      <c r="H36" s="296"/>
      <c r="I36" s="296"/>
      <c r="J36" s="296"/>
      <c r="K36" s="296"/>
    </row>
    <row r="37" spans="1:11" x14ac:dyDescent="0.2">
      <c r="A37" s="100"/>
      <c r="B37" s="100"/>
      <c r="C37" s="100"/>
      <c r="D37" s="100"/>
      <c r="E37" s="100"/>
      <c r="F37" s="100"/>
      <c r="G37" s="100"/>
      <c r="H37" s="100"/>
      <c r="I37" s="100"/>
      <c r="J37" s="100"/>
      <c r="K37" s="100"/>
    </row>
    <row r="38" spans="1:11" x14ac:dyDescent="0.2">
      <c r="A38" s="298" t="s">
        <v>567</v>
      </c>
      <c r="B38" s="298"/>
      <c r="C38" s="298"/>
      <c r="D38" s="298"/>
      <c r="E38" s="298"/>
      <c r="F38" s="298"/>
      <c r="G38" s="298"/>
      <c r="H38" s="298"/>
      <c r="I38" s="298"/>
      <c r="J38" s="298"/>
      <c r="K38" s="298"/>
    </row>
    <row r="39" spans="1:11" x14ac:dyDescent="0.2">
      <c r="A39" s="102"/>
      <c r="B39" s="102"/>
      <c r="C39" s="102"/>
      <c r="D39" s="102"/>
      <c r="E39" s="102"/>
      <c r="F39" s="102"/>
      <c r="G39" s="102"/>
      <c r="H39" s="102"/>
      <c r="I39" s="102"/>
      <c r="J39" s="102"/>
      <c r="K39" s="102"/>
    </row>
    <row r="40" spans="1:11" x14ac:dyDescent="0.2">
      <c r="A40" s="103" t="s">
        <v>541</v>
      </c>
    </row>
    <row r="41" spans="1:11" x14ac:dyDescent="0.2">
      <c r="A41" s="103" t="s">
        <v>466</v>
      </c>
    </row>
    <row r="42" spans="1:11" x14ac:dyDescent="0.2">
      <c r="A42" s="103" t="s">
        <v>467</v>
      </c>
      <c r="C42" s="103" t="s">
        <v>452</v>
      </c>
      <c r="J42" s="103" t="s">
        <v>468</v>
      </c>
    </row>
    <row r="43" spans="1:11" x14ac:dyDescent="0.2">
      <c r="A43" s="103" t="s">
        <v>308</v>
      </c>
      <c r="C43" s="103" t="s">
        <v>627</v>
      </c>
    </row>
    <row r="44" spans="1:11" ht="12.75" customHeight="1" x14ac:dyDescent="0.2">
      <c r="A44" s="103" t="s">
        <v>469</v>
      </c>
      <c r="C44" s="103" t="s">
        <v>470</v>
      </c>
    </row>
    <row r="45" spans="1:11" x14ac:dyDescent="0.2">
      <c r="A45" s="103" t="s">
        <v>471</v>
      </c>
      <c r="C45" s="103" t="s">
        <v>472</v>
      </c>
    </row>
    <row r="46" spans="1:11" x14ac:dyDescent="0.2">
      <c r="A46" s="103" t="s">
        <v>473</v>
      </c>
      <c r="C46" s="104" t="s">
        <v>448</v>
      </c>
    </row>
    <row r="47" spans="1:11" x14ac:dyDescent="0.2">
      <c r="A47" s="103" t="s">
        <v>474</v>
      </c>
      <c r="C47" s="104" t="s">
        <v>542</v>
      </c>
    </row>
    <row r="49" spans="1:11" x14ac:dyDescent="0.2">
      <c r="A49" s="103" t="s">
        <v>475</v>
      </c>
    </row>
    <row r="50" spans="1:11" ht="39.75" customHeight="1" x14ac:dyDescent="0.2">
      <c r="A50" s="298" t="s">
        <v>543</v>
      </c>
      <c r="B50" s="298"/>
      <c r="C50" s="298"/>
      <c r="D50" s="298"/>
      <c r="E50" s="298"/>
      <c r="F50" s="298"/>
      <c r="G50" s="298"/>
      <c r="H50" s="298"/>
      <c r="I50" s="298"/>
      <c r="J50" s="298"/>
      <c r="K50" s="298"/>
    </row>
    <row r="51" spans="1:11" x14ac:dyDescent="0.2">
      <c r="A51" s="103" t="s">
        <v>568</v>
      </c>
    </row>
    <row r="53" spans="1:11" x14ac:dyDescent="0.2">
      <c r="A53" s="103" t="s">
        <v>476</v>
      </c>
    </row>
    <row r="54" spans="1:11" x14ac:dyDescent="0.2">
      <c r="A54" s="103" t="s">
        <v>621</v>
      </c>
    </row>
    <row r="55" spans="1:11" x14ac:dyDescent="0.2">
      <c r="A55" s="103" t="s">
        <v>628</v>
      </c>
    </row>
    <row r="57" spans="1:11" x14ac:dyDescent="0.2">
      <c r="A57" s="103" t="s">
        <v>477</v>
      </c>
    </row>
    <row r="58" spans="1:11" x14ac:dyDescent="0.2">
      <c r="A58" s="103" t="s">
        <v>544</v>
      </c>
    </row>
    <row r="60" spans="1:11" x14ac:dyDescent="0.2">
      <c r="A60" s="103" t="s">
        <v>478</v>
      </c>
    </row>
    <row r="61" spans="1:11" x14ac:dyDescent="0.2">
      <c r="A61" s="103" t="s">
        <v>623</v>
      </c>
    </row>
    <row r="63" spans="1:11" x14ac:dyDescent="0.2">
      <c r="A63" s="103" t="s">
        <v>545</v>
      </c>
    </row>
    <row r="64" spans="1:11" x14ac:dyDescent="0.2">
      <c r="A64" s="103" t="s">
        <v>479</v>
      </c>
    </row>
    <row r="65" spans="1:4" x14ac:dyDescent="0.2">
      <c r="A65" s="103" t="s">
        <v>480</v>
      </c>
    </row>
    <row r="67" spans="1:4" x14ac:dyDescent="0.2">
      <c r="A67" s="103" t="s">
        <v>482</v>
      </c>
    </row>
    <row r="68" spans="1:4" x14ac:dyDescent="0.2">
      <c r="A68" s="103" t="s">
        <v>481</v>
      </c>
      <c r="D68" s="106">
        <v>25</v>
      </c>
    </row>
    <row r="70" spans="1:4" x14ac:dyDescent="0.2">
      <c r="A70" s="103" t="s">
        <v>484</v>
      </c>
    </row>
    <row r="71" spans="1:4" x14ac:dyDescent="0.2">
      <c r="A71" s="103" t="s">
        <v>483</v>
      </c>
    </row>
    <row r="73" spans="1:4" x14ac:dyDescent="0.2">
      <c r="A73" s="103" t="s">
        <v>485</v>
      </c>
    </row>
    <row r="74" spans="1:4" x14ac:dyDescent="0.2">
      <c r="A74" s="103" t="s">
        <v>569</v>
      </c>
    </row>
    <row r="76" spans="1:4" x14ac:dyDescent="0.2">
      <c r="A76" s="103" t="s">
        <v>486</v>
      </c>
    </row>
    <row r="77" spans="1:4" x14ac:dyDescent="0.2">
      <c r="A77" s="103" t="s">
        <v>546</v>
      </c>
    </row>
    <row r="79" spans="1:4" x14ac:dyDescent="0.2">
      <c r="A79" s="103" t="s">
        <v>487</v>
      </c>
    </row>
    <row r="80" spans="1:4" x14ac:dyDescent="0.2">
      <c r="A80" s="103" t="s">
        <v>624</v>
      </c>
    </row>
    <row r="82" spans="1:5" x14ac:dyDescent="0.2">
      <c r="A82" s="103" t="s">
        <v>489</v>
      </c>
    </row>
    <row r="83" spans="1:5" x14ac:dyDescent="0.2">
      <c r="A83" s="103" t="s">
        <v>622</v>
      </c>
    </row>
    <row r="85" spans="1:5" x14ac:dyDescent="0.2">
      <c r="A85" s="103" t="s">
        <v>491</v>
      </c>
    </row>
    <row r="86" spans="1:5" x14ac:dyDescent="0.2">
      <c r="A86" s="103" t="s">
        <v>547</v>
      </c>
    </row>
    <row r="88" spans="1:5" x14ac:dyDescent="0.2">
      <c r="A88" s="103" t="s">
        <v>493</v>
      </c>
    </row>
    <row r="89" spans="1:5" x14ac:dyDescent="0.2">
      <c r="A89" s="101" t="s">
        <v>548</v>
      </c>
      <c r="C89" s="101" t="s">
        <v>549</v>
      </c>
      <c r="E89" s="101" t="s">
        <v>550</v>
      </c>
    </row>
    <row r="90" spans="1:5" x14ac:dyDescent="0.2">
      <c r="A90" s="103" t="s">
        <v>551</v>
      </c>
      <c r="C90" s="105">
        <v>9615900</v>
      </c>
      <c r="E90" s="103" t="s">
        <v>552</v>
      </c>
    </row>
    <row r="91" spans="1:5" x14ac:dyDescent="0.2">
      <c r="A91" s="103" t="s">
        <v>553</v>
      </c>
      <c r="C91" s="105">
        <v>6784100</v>
      </c>
      <c r="E91" s="103" t="s">
        <v>552</v>
      </c>
    </row>
    <row r="93" spans="1:5" x14ac:dyDescent="0.2">
      <c r="A93" s="103" t="s">
        <v>494</v>
      </c>
    </row>
    <row r="94" spans="1:5" x14ac:dyDescent="0.2">
      <c r="A94" s="103" t="s">
        <v>488</v>
      </c>
    </row>
    <row r="96" spans="1:5" x14ac:dyDescent="0.2">
      <c r="A96" s="103" t="s">
        <v>495</v>
      </c>
    </row>
    <row r="97" spans="1:1" x14ac:dyDescent="0.2">
      <c r="A97" s="103" t="s">
        <v>490</v>
      </c>
    </row>
    <row r="99" spans="1:1" x14ac:dyDescent="0.2">
      <c r="A99" s="103" t="s">
        <v>496</v>
      </c>
    </row>
    <row r="100" spans="1:1" x14ac:dyDescent="0.2">
      <c r="A100" s="103" t="s">
        <v>492</v>
      </c>
    </row>
    <row r="101" spans="1:1" x14ac:dyDescent="0.2">
      <c r="A101" s="103" t="s">
        <v>554</v>
      </c>
    </row>
    <row r="103" spans="1:1" x14ac:dyDescent="0.2">
      <c r="A103" s="103" t="s">
        <v>555</v>
      </c>
    </row>
    <row r="104" spans="1:1" x14ac:dyDescent="0.2">
      <c r="A104" s="103" t="s">
        <v>492</v>
      </c>
    </row>
    <row r="105" spans="1:1" x14ac:dyDescent="0.2">
      <c r="A105" s="103" t="s">
        <v>554</v>
      </c>
    </row>
    <row r="107" spans="1:1" x14ac:dyDescent="0.2">
      <c r="A107" s="103" t="s">
        <v>556</v>
      </c>
    </row>
    <row r="108" spans="1:1" x14ac:dyDescent="0.2">
      <c r="A108" s="103" t="s">
        <v>554</v>
      </c>
    </row>
    <row r="110" spans="1:1" x14ac:dyDescent="0.2">
      <c r="A110" s="103" t="s">
        <v>557</v>
      </c>
    </row>
    <row r="111" spans="1:1" x14ac:dyDescent="0.2">
      <c r="A111" s="103" t="s">
        <v>570</v>
      </c>
    </row>
    <row r="113" spans="1:1" x14ac:dyDescent="0.2">
      <c r="A113" s="103" t="s">
        <v>558</v>
      </c>
    </row>
    <row r="114" spans="1:1" x14ac:dyDescent="0.2">
      <c r="A114" s="103" t="s">
        <v>571</v>
      </c>
    </row>
    <row r="116" spans="1:1" x14ac:dyDescent="0.2">
      <c r="A116" s="103" t="s">
        <v>559</v>
      </c>
    </row>
    <row r="117" spans="1:1" x14ac:dyDescent="0.2">
      <c r="A117" s="103" t="s">
        <v>625</v>
      </c>
    </row>
    <row r="119" spans="1:1" x14ac:dyDescent="0.2">
      <c r="A119" s="103" t="s">
        <v>560</v>
      </c>
    </row>
    <row r="120" spans="1:1" x14ac:dyDescent="0.2">
      <c r="A120" s="103" t="s">
        <v>572</v>
      </c>
    </row>
    <row r="122" spans="1:1" x14ac:dyDescent="0.2">
      <c r="A122" s="103" t="s">
        <v>561</v>
      </c>
    </row>
    <row r="123" spans="1:1" x14ac:dyDescent="0.2">
      <c r="A123" s="103" t="s">
        <v>626</v>
      </c>
    </row>
    <row r="124" spans="1:1" x14ac:dyDescent="0.2">
      <c r="A124" s="103" t="s">
        <v>573</v>
      </c>
    </row>
    <row r="126" spans="1:1" x14ac:dyDescent="0.2">
      <c r="A126" s="103" t="s">
        <v>562</v>
      </c>
    </row>
    <row r="127" spans="1:1" x14ac:dyDescent="0.2">
      <c r="A127" s="103" t="s">
        <v>563</v>
      </c>
    </row>
    <row r="129" spans="1:11" x14ac:dyDescent="0.2">
      <c r="A129" s="103" t="s">
        <v>564</v>
      </c>
    </row>
    <row r="130" spans="1:11" x14ac:dyDescent="0.2">
      <c r="A130" s="295" t="s">
        <v>574</v>
      </c>
      <c r="B130" s="295"/>
      <c r="C130" s="295"/>
      <c r="D130" s="295"/>
      <c r="E130" s="295"/>
      <c r="F130" s="295"/>
      <c r="G130" s="295"/>
      <c r="H130" s="295"/>
      <c r="I130" s="295"/>
      <c r="J130" s="295"/>
      <c r="K130" s="295"/>
    </row>
    <row r="131" spans="1:11" x14ac:dyDescent="0.2">
      <c r="D131" s="107"/>
      <c r="E131" s="107"/>
    </row>
    <row r="132" spans="1:11" x14ac:dyDescent="0.2">
      <c r="A132" s="108" t="s">
        <v>575</v>
      </c>
      <c r="B132" s="109"/>
      <c r="C132" s="109"/>
      <c r="D132" s="110"/>
      <c r="E132" s="109"/>
      <c r="F132" s="109"/>
      <c r="G132" s="109"/>
    </row>
    <row r="133" spans="1:11" ht="12.75" customHeight="1" x14ac:dyDescent="0.2">
      <c r="A133" s="111" t="s">
        <v>576</v>
      </c>
      <c r="B133" s="111"/>
      <c r="C133" s="112" t="s">
        <v>497</v>
      </c>
      <c r="D133" s="112" t="s">
        <v>577</v>
      </c>
      <c r="E133" s="111" t="s">
        <v>615</v>
      </c>
      <c r="F133" s="111"/>
      <c r="G133" s="112" t="s">
        <v>497</v>
      </c>
      <c r="H133" s="112" t="s">
        <v>577</v>
      </c>
      <c r="I133" s="112" t="s">
        <v>498</v>
      </c>
    </row>
    <row r="134" spans="1:11" ht="12.75" customHeight="1" x14ac:dyDescent="0.2">
      <c r="A134" s="299" t="s">
        <v>499</v>
      </c>
      <c r="B134" s="299"/>
      <c r="C134" s="301">
        <f>ROUND(SUMIF([1]RDG!A:A,A134,[1]RDG!C:C),0)</f>
        <v>4500</v>
      </c>
      <c r="D134" s="301">
        <f>C134</f>
        <v>4500</v>
      </c>
      <c r="E134" s="115" t="s">
        <v>500</v>
      </c>
      <c r="F134" s="110"/>
      <c r="G134" s="109">
        <f>RDG!I8/1000</f>
        <v>4053</v>
      </c>
      <c r="H134" s="301">
        <f>SUM(G134:G135)</f>
        <v>4500</v>
      </c>
      <c r="I134" s="301">
        <f>D134-H134</f>
        <v>0</v>
      </c>
    </row>
    <row r="135" spans="1:11" x14ac:dyDescent="0.2">
      <c r="A135" s="300"/>
      <c r="B135" s="300"/>
      <c r="C135" s="294"/>
      <c r="D135" s="294"/>
      <c r="E135" s="116" t="s">
        <v>501</v>
      </c>
      <c r="F135" s="117"/>
      <c r="G135" s="118">
        <f>RDG!I9/1000</f>
        <v>447</v>
      </c>
      <c r="H135" s="294"/>
      <c r="I135" s="294"/>
    </row>
    <row r="136" spans="1:11" x14ac:dyDescent="0.2">
      <c r="A136" s="115" t="s">
        <v>502</v>
      </c>
      <c r="B136" s="115"/>
      <c r="C136" s="109">
        <f>ROUND(SUMIF([1]RDG!A:A,A136,[1]RDG!C:C),0)</f>
        <v>31181</v>
      </c>
      <c r="D136" s="293">
        <f>SUM(C136:C137)</f>
        <v>31474</v>
      </c>
      <c r="E136" s="115" t="s">
        <v>505</v>
      </c>
      <c r="F136" s="110"/>
      <c r="G136" s="109">
        <f>RDG!I11/1000</f>
        <v>30882</v>
      </c>
      <c r="H136" s="293">
        <f>SUM(G136:G137)</f>
        <v>31473</v>
      </c>
      <c r="I136" s="293">
        <f>D136-H136</f>
        <v>1</v>
      </c>
    </row>
    <row r="137" spans="1:11" ht="12.75" customHeight="1" x14ac:dyDescent="0.2">
      <c r="A137" s="116" t="s">
        <v>504</v>
      </c>
      <c r="B137" s="116"/>
      <c r="C137" s="118">
        <f>ROUND(SUMIF([1]RDG!A:A,A137,[1]RDG!C:C),0)</f>
        <v>293</v>
      </c>
      <c r="D137" s="294"/>
      <c r="E137" s="116" t="s">
        <v>503</v>
      </c>
      <c r="F137" s="117"/>
      <c r="G137" s="118">
        <f>RDG!I12/1000</f>
        <v>591</v>
      </c>
      <c r="H137" s="294"/>
      <c r="I137" s="294"/>
    </row>
    <row r="138" spans="1:11" x14ac:dyDescent="0.2">
      <c r="A138" s="302" t="s">
        <v>578</v>
      </c>
      <c r="B138" s="302"/>
      <c r="C138" s="293">
        <f>-ROUND(SUMIF([1]RDG!A:A,A138,[1]RDG!C:C),0)</f>
        <v>4776</v>
      </c>
      <c r="D138" s="293">
        <f>C138</f>
        <v>4776</v>
      </c>
      <c r="E138" s="119" t="s">
        <v>579</v>
      </c>
      <c r="F138" s="120"/>
      <c r="G138" s="121">
        <f>RDG!I16/1000</f>
        <v>213</v>
      </c>
      <c r="H138" s="293">
        <f>G138+G139</f>
        <v>4775</v>
      </c>
      <c r="I138" s="293">
        <f>D138-H138</f>
        <v>1</v>
      </c>
    </row>
    <row r="139" spans="1:11" x14ac:dyDescent="0.2">
      <c r="A139" s="300"/>
      <c r="B139" s="300"/>
      <c r="C139" s="294"/>
      <c r="D139" s="294"/>
      <c r="E139" s="116" t="s">
        <v>580</v>
      </c>
      <c r="F139" s="117"/>
      <c r="G139" s="118">
        <f>RDG!I18/1000</f>
        <v>4562</v>
      </c>
      <c r="H139" s="294"/>
      <c r="I139" s="294"/>
    </row>
    <row r="140" spans="1:11" x14ac:dyDescent="0.2">
      <c r="A140" s="299" t="s">
        <v>506</v>
      </c>
      <c r="B140" s="299"/>
      <c r="C140" s="293">
        <f>-ROUND(SUMIF([1]RDG!A:A,A140,[1]RDG!C:C),0)</f>
        <v>4119</v>
      </c>
      <c r="D140" s="293">
        <f>C140</f>
        <v>4119</v>
      </c>
      <c r="E140" s="115" t="s">
        <v>507</v>
      </c>
      <c r="F140" s="110"/>
      <c r="G140" s="109">
        <f>RDG!I19/1000</f>
        <v>4045</v>
      </c>
      <c r="H140" s="293">
        <f>SUM(G140:G141)</f>
        <v>4119</v>
      </c>
      <c r="I140" s="293">
        <f>D140-H140</f>
        <v>0</v>
      </c>
    </row>
    <row r="141" spans="1:11" x14ac:dyDescent="0.2">
      <c r="A141" s="300"/>
      <c r="B141" s="300"/>
      <c r="C141" s="294"/>
      <c r="D141" s="294"/>
      <c r="E141" s="116" t="s">
        <v>508</v>
      </c>
      <c r="F141" s="117"/>
      <c r="G141" s="118">
        <f>RDG!I29/1000</f>
        <v>74</v>
      </c>
      <c r="H141" s="294"/>
      <c r="I141" s="294"/>
    </row>
    <row r="142" spans="1:11" x14ac:dyDescent="0.2">
      <c r="A142" s="302" t="s">
        <v>581</v>
      </c>
      <c r="B142" s="302"/>
      <c r="C142" s="293">
        <f>-ROUND(SUMIF([1]RDG!A:A,A142,[1]RDG!C:C),0)</f>
        <v>2106</v>
      </c>
      <c r="D142" s="293">
        <f>C142</f>
        <v>2106</v>
      </c>
      <c r="E142" s="119" t="s">
        <v>582</v>
      </c>
      <c r="F142" s="120"/>
      <c r="G142" s="121">
        <f>RDG!I23/1000</f>
        <v>2106</v>
      </c>
      <c r="H142" s="293">
        <f>SUM(G142:G143)</f>
        <v>2106</v>
      </c>
      <c r="I142" s="293">
        <f>D142-H142</f>
        <v>0</v>
      </c>
    </row>
    <row r="143" spans="1:11" x14ac:dyDescent="0.2">
      <c r="A143" s="300"/>
      <c r="B143" s="300"/>
      <c r="C143" s="294"/>
      <c r="D143" s="294"/>
      <c r="E143" s="116" t="s">
        <v>583</v>
      </c>
      <c r="F143" s="117"/>
      <c r="G143" s="118">
        <f>RDG!I25/1000</f>
        <v>0</v>
      </c>
      <c r="H143" s="294"/>
      <c r="I143" s="294"/>
    </row>
    <row r="144" spans="1:11" x14ac:dyDescent="0.2">
      <c r="A144" s="119" t="s">
        <v>509</v>
      </c>
      <c r="B144" s="119"/>
      <c r="C144" s="121">
        <f>-ROUND(SUMIF([1]RDG!A:A,A144,[1]RDG!C:C),0)</f>
        <v>2819</v>
      </c>
      <c r="D144" s="293">
        <f>SUM(C144:C146)</f>
        <v>2933</v>
      </c>
      <c r="E144" s="119" t="s">
        <v>510</v>
      </c>
      <c r="F144" s="120"/>
      <c r="G144" s="121">
        <f>RDG!I24/1000</f>
        <v>2933</v>
      </c>
      <c r="H144" s="293">
        <f>SUM(G144:G146)</f>
        <v>2934</v>
      </c>
      <c r="I144" s="293">
        <f>D144-H144</f>
        <v>-1</v>
      </c>
    </row>
    <row r="145" spans="1:9" x14ac:dyDescent="0.2">
      <c r="A145" s="299" t="s">
        <v>511</v>
      </c>
      <c r="B145" s="299"/>
      <c r="C145" s="301">
        <f>-ROUND(SUMIF([1]RDG!A:A,A145,[1]RDG!C:C),0)</f>
        <v>114</v>
      </c>
      <c r="D145" s="301"/>
      <c r="E145" s="115" t="s">
        <v>512</v>
      </c>
      <c r="F145" s="110"/>
      <c r="G145" s="109">
        <f>RDG!I34/1000</f>
        <v>0</v>
      </c>
      <c r="H145" s="301"/>
      <c r="I145" s="301"/>
    </row>
    <row r="146" spans="1:9" ht="12.75" customHeight="1" x14ac:dyDescent="0.2">
      <c r="A146" s="300"/>
      <c r="B146" s="300"/>
      <c r="C146" s="294">
        <f>ROUND(SUMIF([1]RDG!A:A,A146,[1]RDG!C:C),0)</f>
        <v>0</v>
      </c>
      <c r="D146" s="294"/>
      <c r="E146" s="116" t="s">
        <v>509</v>
      </c>
      <c r="F146" s="117"/>
      <c r="G146" s="118">
        <f>RDG!I35/1000</f>
        <v>1</v>
      </c>
      <c r="H146" s="294"/>
      <c r="I146" s="294"/>
    </row>
    <row r="147" spans="1:9" x14ac:dyDescent="0.2">
      <c r="A147" s="122" t="s">
        <v>584</v>
      </c>
      <c r="B147" s="122"/>
      <c r="C147" s="123">
        <f>ROUND(SUMIF([1]RDG!A:A,A147,[1]RDG!C:C),0)</f>
        <v>3314</v>
      </c>
      <c r="D147" s="123">
        <f>C147</f>
        <v>3314</v>
      </c>
      <c r="E147" s="122" t="s">
        <v>584</v>
      </c>
      <c r="F147" s="124"/>
      <c r="G147" s="123">
        <f>RDG!I36/1000</f>
        <v>3314</v>
      </c>
      <c r="H147" s="123">
        <f>G147</f>
        <v>3314</v>
      </c>
      <c r="I147" s="123">
        <f>D147-H147</f>
        <v>0</v>
      </c>
    </row>
    <row r="148" spans="1:9" x14ac:dyDescent="0.2">
      <c r="A148" s="122" t="s">
        <v>585</v>
      </c>
      <c r="B148" s="122"/>
      <c r="C148" s="123">
        <f>-ROUND(SUMIF([1]RDG!A:A,A148,[1]RDG!C:C),0)</f>
        <v>10</v>
      </c>
      <c r="D148" s="123">
        <f>C148</f>
        <v>10</v>
      </c>
      <c r="E148" s="122" t="s">
        <v>585</v>
      </c>
      <c r="F148" s="124"/>
      <c r="G148" s="123">
        <f>RDG!I47/1000</f>
        <v>10</v>
      </c>
      <c r="H148" s="123">
        <f>G148</f>
        <v>10</v>
      </c>
      <c r="I148" s="123">
        <f>D148-H148</f>
        <v>0</v>
      </c>
    </row>
    <row r="149" spans="1:9" x14ac:dyDescent="0.2">
      <c r="A149" s="122" t="s">
        <v>586</v>
      </c>
      <c r="B149" s="122"/>
      <c r="C149" s="123">
        <f>ROUND(SUMIF([1]RDG!A:A,A149,[1]RDG!C:C),0)</f>
        <v>3164</v>
      </c>
      <c r="D149" s="123">
        <f>C149</f>
        <v>3164</v>
      </c>
      <c r="E149" s="122" t="s">
        <v>586</v>
      </c>
      <c r="F149" s="124"/>
      <c r="G149" s="123">
        <f>-RDG!I64/1000</f>
        <v>3164</v>
      </c>
      <c r="H149" s="123">
        <f>G149</f>
        <v>3164</v>
      </c>
      <c r="I149" s="123">
        <f>D149-H149</f>
        <v>0</v>
      </c>
    </row>
    <row r="150" spans="1:9" x14ac:dyDescent="0.2">
      <c r="A150" s="110"/>
      <c r="B150" s="109"/>
      <c r="C150" s="109"/>
      <c r="D150" s="110"/>
      <c r="E150" s="109"/>
      <c r="F150" s="109"/>
      <c r="G150" s="109"/>
    </row>
    <row r="151" spans="1:9" x14ac:dyDescent="0.2">
      <c r="A151" s="110"/>
      <c r="B151" s="109"/>
      <c r="C151" s="109"/>
      <c r="D151" s="110"/>
      <c r="E151" s="109"/>
      <c r="F151" s="109"/>
      <c r="G151" s="109"/>
    </row>
    <row r="152" spans="1:9" x14ac:dyDescent="0.2">
      <c r="A152" s="108" t="s">
        <v>614</v>
      </c>
      <c r="B152" s="109"/>
      <c r="C152" s="109"/>
      <c r="D152" s="110"/>
      <c r="E152" s="109"/>
      <c r="F152" s="109"/>
      <c r="G152" s="109"/>
    </row>
    <row r="153" spans="1:9" x14ac:dyDescent="0.2">
      <c r="A153" s="113" t="s">
        <v>587</v>
      </c>
      <c r="B153" s="113"/>
      <c r="C153" s="114" t="s">
        <v>497</v>
      </c>
      <c r="D153" s="114" t="s">
        <v>577</v>
      </c>
      <c r="E153" s="113" t="s">
        <v>588</v>
      </c>
      <c r="F153" s="113"/>
      <c r="G153" s="114" t="s">
        <v>497</v>
      </c>
      <c r="H153" s="114" t="s">
        <v>577</v>
      </c>
      <c r="I153" s="114" t="s">
        <v>498</v>
      </c>
    </row>
    <row r="154" spans="1:9" x14ac:dyDescent="0.2">
      <c r="A154" s="125" t="s">
        <v>513</v>
      </c>
      <c r="B154" s="126"/>
      <c r="C154" s="127">
        <v>13287</v>
      </c>
      <c r="D154" s="303">
        <f>SUM(C154:C155)</f>
        <v>50236</v>
      </c>
      <c r="E154" s="306" t="s">
        <v>514</v>
      </c>
      <c r="F154" s="306"/>
      <c r="G154" s="303">
        <f>Bilanca!I17/1000</f>
        <v>50238</v>
      </c>
      <c r="H154" s="303">
        <f t="shared" ref="H154:H166" si="0">G154</f>
        <v>50238</v>
      </c>
      <c r="I154" s="293">
        <f>D154-H154</f>
        <v>-2</v>
      </c>
    </row>
    <row r="155" spans="1:9" x14ac:dyDescent="0.2">
      <c r="A155" s="130" t="s">
        <v>515</v>
      </c>
      <c r="B155" s="131"/>
      <c r="C155" s="132">
        <v>36949</v>
      </c>
      <c r="D155" s="305"/>
      <c r="E155" s="308"/>
      <c r="F155" s="308"/>
      <c r="G155" s="305"/>
      <c r="H155" s="305"/>
      <c r="I155" s="294"/>
    </row>
    <row r="156" spans="1:9" x14ac:dyDescent="0.2">
      <c r="A156" s="135" t="s">
        <v>589</v>
      </c>
      <c r="B156" s="136"/>
      <c r="C156" s="137">
        <v>40</v>
      </c>
      <c r="D156" s="138">
        <f t="shared" ref="D156" si="1">C156</f>
        <v>40</v>
      </c>
      <c r="E156" s="139" t="s">
        <v>589</v>
      </c>
      <c r="F156" s="139"/>
      <c r="G156" s="138">
        <f>Bilanca!I10/1000</f>
        <v>40</v>
      </c>
      <c r="H156" s="138">
        <f t="shared" si="0"/>
        <v>40</v>
      </c>
      <c r="I156" s="123">
        <f>D156-H156</f>
        <v>0</v>
      </c>
    </row>
    <row r="157" spans="1:9" ht="12.75" customHeight="1" x14ac:dyDescent="0.2">
      <c r="A157" s="125" t="s">
        <v>516</v>
      </c>
      <c r="B157" s="126"/>
      <c r="C157" s="127">
        <v>722287</v>
      </c>
      <c r="D157" s="303">
        <f>SUM(C157:C163)</f>
        <v>754174</v>
      </c>
      <c r="E157" s="306" t="s">
        <v>517</v>
      </c>
      <c r="F157" s="306"/>
      <c r="G157" s="303">
        <f>Bilanca!I27/1000</f>
        <v>754175</v>
      </c>
      <c r="H157" s="303">
        <f t="shared" si="0"/>
        <v>754175</v>
      </c>
      <c r="I157" s="293">
        <f>D157-H157</f>
        <v>-1</v>
      </c>
    </row>
    <row r="158" spans="1:9" x14ac:dyDescent="0.2">
      <c r="A158" s="130" t="s">
        <v>565</v>
      </c>
      <c r="B158" s="131"/>
      <c r="C158" s="132">
        <v>6554</v>
      </c>
      <c r="D158" s="304"/>
      <c r="E158" s="307"/>
      <c r="F158" s="307"/>
      <c r="G158" s="304"/>
      <c r="H158" s="304"/>
      <c r="I158" s="301"/>
    </row>
    <row r="159" spans="1:9" x14ac:dyDescent="0.2">
      <c r="A159" s="130" t="s">
        <v>590</v>
      </c>
      <c r="B159" s="131"/>
      <c r="C159" s="132">
        <v>0</v>
      </c>
      <c r="D159" s="304"/>
      <c r="E159" s="307"/>
      <c r="F159" s="307"/>
      <c r="G159" s="304"/>
      <c r="H159" s="304"/>
      <c r="I159" s="301"/>
    </row>
    <row r="160" spans="1:9" x14ac:dyDescent="0.2">
      <c r="A160" s="130" t="s">
        <v>591</v>
      </c>
      <c r="B160" s="131"/>
      <c r="C160" s="132">
        <v>25333</v>
      </c>
      <c r="D160" s="304"/>
      <c r="E160" s="307"/>
      <c r="F160" s="307"/>
      <c r="G160" s="304"/>
      <c r="H160" s="304"/>
      <c r="I160" s="301"/>
    </row>
    <row r="161" spans="1:9" x14ac:dyDescent="0.2">
      <c r="A161" s="130" t="s">
        <v>592</v>
      </c>
      <c r="B161" s="131"/>
      <c r="C161" s="132">
        <v>0</v>
      </c>
      <c r="D161" s="304"/>
      <c r="E161" s="307"/>
      <c r="F161" s="307"/>
      <c r="G161" s="304"/>
      <c r="H161" s="304"/>
      <c r="I161" s="301"/>
    </row>
    <row r="162" spans="1:9" x14ac:dyDescent="0.2">
      <c r="A162" s="130" t="s">
        <v>593</v>
      </c>
      <c r="B162" s="131"/>
      <c r="C162" s="132">
        <v>0</v>
      </c>
      <c r="D162" s="304"/>
      <c r="E162" s="307"/>
      <c r="F162" s="307"/>
      <c r="G162" s="304"/>
      <c r="H162" s="304"/>
      <c r="I162" s="301"/>
    </row>
    <row r="163" spans="1:9" x14ac:dyDescent="0.2">
      <c r="A163" s="142" t="s">
        <v>594</v>
      </c>
      <c r="B163" s="143"/>
      <c r="C163" s="144">
        <v>0</v>
      </c>
      <c r="D163" s="305"/>
      <c r="E163" s="308"/>
      <c r="F163" s="308"/>
      <c r="G163" s="305"/>
      <c r="H163" s="305"/>
      <c r="I163" s="294"/>
    </row>
    <row r="164" spans="1:9" x14ac:dyDescent="0.2">
      <c r="A164" s="135" t="s">
        <v>595</v>
      </c>
      <c r="B164" s="136"/>
      <c r="C164" s="137">
        <v>29</v>
      </c>
      <c r="D164" s="138">
        <f t="shared" ref="D164:D166" si="2">C164</f>
        <v>29</v>
      </c>
      <c r="E164" s="139" t="s">
        <v>596</v>
      </c>
      <c r="F164" s="139"/>
      <c r="G164" s="138">
        <f>Bilanca!I38/1000</f>
        <v>29</v>
      </c>
      <c r="H164" s="138">
        <f t="shared" si="0"/>
        <v>29</v>
      </c>
      <c r="I164" s="123">
        <f>D164-H164</f>
        <v>0</v>
      </c>
    </row>
    <row r="165" spans="1:9" x14ac:dyDescent="0.2">
      <c r="A165" s="135" t="s">
        <v>597</v>
      </c>
      <c r="B165" s="136"/>
      <c r="C165" s="137">
        <v>1643</v>
      </c>
      <c r="D165" s="138">
        <f t="shared" si="2"/>
        <v>1643</v>
      </c>
      <c r="E165" s="139" t="s">
        <v>597</v>
      </c>
      <c r="F165" s="139"/>
      <c r="G165" s="138">
        <f>Bilanca!I43/1000</f>
        <v>1643</v>
      </c>
      <c r="H165" s="138">
        <f t="shared" si="0"/>
        <v>1643</v>
      </c>
      <c r="I165" s="123">
        <f>D165-H165</f>
        <v>0</v>
      </c>
    </row>
    <row r="166" spans="1:9" x14ac:dyDescent="0.2">
      <c r="A166" s="135" t="s">
        <v>598</v>
      </c>
      <c r="B166" s="136"/>
      <c r="C166" s="137">
        <v>0</v>
      </c>
      <c r="D166" s="138">
        <f t="shared" si="2"/>
        <v>0</v>
      </c>
      <c r="E166" s="139" t="s">
        <v>599</v>
      </c>
      <c r="F166" s="139"/>
      <c r="G166" s="138">
        <f>'[1]GFI BS'!I174/1000</f>
        <v>0</v>
      </c>
      <c r="H166" s="138">
        <f t="shared" si="0"/>
        <v>0</v>
      </c>
      <c r="I166" s="123">
        <f>D166-H166</f>
        <v>0</v>
      </c>
    </row>
    <row r="167" spans="1:9" x14ac:dyDescent="0.2">
      <c r="A167" s="125" t="s">
        <v>518</v>
      </c>
      <c r="B167" s="126"/>
      <c r="C167" s="128">
        <v>1070</v>
      </c>
      <c r="D167" s="303">
        <f>SUM(C167:C168)</f>
        <v>1070</v>
      </c>
      <c r="E167" s="129" t="s">
        <v>519</v>
      </c>
      <c r="F167" s="129"/>
      <c r="G167" s="128">
        <f>Bilanca!I53/1000</f>
        <v>837</v>
      </c>
      <c r="H167" s="303">
        <f>SUM(G167:G168)</f>
        <v>1068</v>
      </c>
      <c r="I167" s="293">
        <f>D167-H167</f>
        <v>2</v>
      </c>
    </row>
    <row r="168" spans="1:9" x14ac:dyDescent="0.2">
      <c r="A168" s="142" t="s">
        <v>520</v>
      </c>
      <c r="B168" s="143"/>
      <c r="C168" s="133">
        <v>0</v>
      </c>
      <c r="D168" s="305"/>
      <c r="E168" s="134" t="s">
        <v>521</v>
      </c>
      <c r="F168" s="134"/>
      <c r="G168" s="133">
        <f>Bilanca!I71/1000</f>
        <v>231</v>
      </c>
      <c r="H168" s="305"/>
      <c r="I168" s="294"/>
    </row>
    <row r="169" spans="1:9" ht="22.5" customHeight="1" x14ac:dyDescent="0.2">
      <c r="A169" s="130" t="s">
        <v>600</v>
      </c>
      <c r="B169" s="131"/>
      <c r="C169" s="140">
        <v>0</v>
      </c>
      <c r="D169" s="303">
        <f>SUM(C169:C173)</f>
        <v>139819</v>
      </c>
      <c r="E169" s="306" t="s">
        <v>523</v>
      </c>
      <c r="F169" s="306"/>
      <c r="G169" s="303">
        <f>Bilanca!I60/1000</f>
        <v>139820</v>
      </c>
      <c r="H169" s="303">
        <f>G169</f>
        <v>139820</v>
      </c>
      <c r="I169" s="293">
        <f>D169-H169</f>
        <v>-1</v>
      </c>
    </row>
    <row r="170" spans="1:9" x14ac:dyDescent="0.2">
      <c r="A170" s="130" t="s">
        <v>601</v>
      </c>
      <c r="B170" s="131"/>
      <c r="C170" s="140">
        <v>0</v>
      </c>
      <c r="D170" s="304"/>
      <c r="E170" s="307"/>
      <c r="F170" s="307"/>
      <c r="G170" s="304"/>
      <c r="H170" s="304"/>
      <c r="I170" s="301"/>
    </row>
    <row r="171" spans="1:9" x14ac:dyDescent="0.2">
      <c r="A171" s="130" t="s">
        <v>522</v>
      </c>
      <c r="B171" s="131"/>
      <c r="C171" s="140">
        <v>18983</v>
      </c>
      <c r="D171" s="304"/>
      <c r="E171" s="307"/>
      <c r="F171" s="307"/>
      <c r="G171" s="304"/>
      <c r="H171" s="304"/>
      <c r="I171" s="301"/>
    </row>
    <row r="172" spans="1:9" x14ac:dyDescent="0.2">
      <c r="A172" s="145" t="s">
        <v>565</v>
      </c>
      <c r="B172" s="146"/>
      <c r="C172" s="140">
        <v>524</v>
      </c>
      <c r="D172" s="304"/>
      <c r="E172" s="307"/>
      <c r="F172" s="307"/>
      <c r="G172" s="304"/>
      <c r="H172" s="304"/>
      <c r="I172" s="301"/>
    </row>
    <row r="173" spans="1:9" x14ac:dyDescent="0.2">
      <c r="A173" s="130" t="s">
        <v>524</v>
      </c>
      <c r="B173" s="131"/>
      <c r="C173" s="140">
        <v>120312</v>
      </c>
      <c r="D173" s="305"/>
      <c r="E173" s="308"/>
      <c r="F173" s="308"/>
      <c r="G173" s="305"/>
      <c r="H173" s="305"/>
      <c r="I173" s="294"/>
    </row>
    <row r="174" spans="1:9" x14ac:dyDescent="0.2">
      <c r="A174" s="135" t="s">
        <v>602</v>
      </c>
      <c r="B174" s="136"/>
      <c r="C174" s="138">
        <v>5474</v>
      </c>
      <c r="D174" s="138">
        <f t="shared" ref="D174:D182" si="3">C174</f>
        <v>5474</v>
      </c>
      <c r="E174" s="139" t="s">
        <v>603</v>
      </c>
      <c r="F174" s="139"/>
      <c r="G174" s="138">
        <f>Bilanca!I70/1000</f>
        <v>5474</v>
      </c>
      <c r="H174" s="138">
        <f t="shared" ref="H174:H179" si="4">G174</f>
        <v>5474</v>
      </c>
      <c r="I174" s="123">
        <f t="shared" ref="I174:I180" si="5">D174-H174</f>
        <v>0</v>
      </c>
    </row>
    <row r="175" spans="1:9" x14ac:dyDescent="0.2">
      <c r="A175" s="147" t="s">
        <v>604</v>
      </c>
      <c r="B175" s="148"/>
      <c r="C175" s="149">
        <v>21767</v>
      </c>
      <c r="D175" s="149">
        <f t="shared" si="3"/>
        <v>21767</v>
      </c>
      <c r="E175" s="147" t="s">
        <v>247</v>
      </c>
      <c r="F175" s="147"/>
      <c r="G175" s="149">
        <f>Bilanca!I76/1000</f>
        <v>21767</v>
      </c>
      <c r="H175" s="149">
        <f t="shared" si="4"/>
        <v>21767</v>
      </c>
      <c r="I175" s="123">
        <f t="shared" si="5"/>
        <v>0</v>
      </c>
    </row>
    <row r="176" spans="1:9" x14ac:dyDescent="0.2">
      <c r="A176" s="147" t="s">
        <v>605</v>
      </c>
      <c r="B176" s="148"/>
      <c r="C176" s="149">
        <v>8918</v>
      </c>
      <c r="D176" s="149">
        <f t="shared" si="3"/>
        <v>8918</v>
      </c>
      <c r="E176" s="147" t="s">
        <v>248</v>
      </c>
      <c r="F176" s="147"/>
      <c r="G176" s="149">
        <f>Bilanca!I77/1000</f>
        <v>8918</v>
      </c>
      <c r="H176" s="149">
        <f t="shared" si="4"/>
        <v>8918</v>
      </c>
      <c r="I176" s="123">
        <f t="shared" si="5"/>
        <v>0</v>
      </c>
    </row>
    <row r="177" spans="1:9" x14ac:dyDescent="0.2">
      <c r="A177" s="147" t="s">
        <v>606</v>
      </c>
      <c r="B177" s="148"/>
      <c r="C177" s="149">
        <v>-30180</v>
      </c>
      <c r="D177" s="149">
        <f t="shared" si="3"/>
        <v>-30180</v>
      </c>
      <c r="E177" s="147" t="s">
        <v>606</v>
      </c>
      <c r="F177" s="147"/>
      <c r="G177" s="149">
        <f>Bilanca!I81/1000</f>
        <v>-30180</v>
      </c>
      <c r="H177" s="149">
        <f t="shared" si="4"/>
        <v>-30180</v>
      </c>
      <c r="I177" s="123">
        <f t="shared" si="5"/>
        <v>0</v>
      </c>
    </row>
    <row r="178" spans="1:9" x14ac:dyDescent="0.2">
      <c r="A178" s="147" t="s">
        <v>250</v>
      </c>
      <c r="B178" s="148"/>
      <c r="C178" s="149">
        <v>30180</v>
      </c>
      <c r="D178" s="149">
        <f t="shared" si="3"/>
        <v>30180</v>
      </c>
      <c r="E178" s="147" t="s">
        <v>250</v>
      </c>
      <c r="F178" s="147"/>
      <c r="G178" s="149">
        <f>Bilanca!I80/1000</f>
        <v>30180</v>
      </c>
      <c r="H178" s="149">
        <f t="shared" si="4"/>
        <v>30180</v>
      </c>
      <c r="I178" s="123">
        <f t="shared" si="5"/>
        <v>0</v>
      </c>
    </row>
    <row r="179" spans="1:9" x14ac:dyDescent="0.2">
      <c r="A179" s="147" t="s">
        <v>607</v>
      </c>
      <c r="B179" s="148"/>
      <c r="C179" s="149">
        <v>1652</v>
      </c>
      <c r="D179" s="149">
        <f t="shared" si="3"/>
        <v>1652</v>
      </c>
      <c r="E179" s="147" t="s">
        <v>249</v>
      </c>
      <c r="F179" s="147"/>
      <c r="G179" s="149">
        <f>Bilanca!I79/1000</f>
        <v>1652</v>
      </c>
      <c r="H179" s="149">
        <f t="shared" si="4"/>
        <v>1652</v>
      </c>
      <c r="I179" s="123">
        <f t="shared" si="5"/>
        <v>0</v>
      </c>
    </row>
    <row r="180" spans="1:9" x14ac:dyDescent="0.2">
      <c r="A180" s="150" t="s">
        <v>525</v>
      </c>
      <c r="B180" s="151"/>
      <c r="C180" s="152">
        <v>-621</v>
      </c>
      <c r="D180" s="152">
        <f t="shared" si="3"/>
        <v>-621</v>
      </c>
      <c r="E180" s="150" t="s">
        <v>616</v>
      </c>
      <c r="F180" s="150"/>
      <c r="G180" s="152">
        <f>Bilanca!I86/1000</f>
        <v>-638</v>
      </c>
      <c r="H180" s="303">
        <f>SUM(G180:G181)</f>
        <v>-621</v>
      </c>
      <c r="I180" s="293">
        <f t="shared" si="5"/>
        <v>0</v>
      </c>
    </row>
    <row r="181" spans="1:9" x14ac:dyDescent="0.2">
      <c r="A181" s="153"/>
      <c r="B181" s="154"/>
      <c r="C181" s="155"/>
      <c r="D181" s="155"/>
      <c r="E181" s="153" t="s">
        <v>255</v>
      </c>
      <c r="F181" s="153"/>
      <c r="G181" s="156">
        <f>Bilanca!I87/1000</f>
        <v>17</v>
      </c>
      <c r="H181" s="305"/>
      <c r="I181" s="294"/>
    </row>
    <row r="182" spans="1:9" x14ac:dyDescent="0.2">
      <c r="A182" s="150" t="s">
        <v>608</v>
      </c>
      <c r="B182" s="151"/>
      <c r="C182" s="152">
        <v>908520</v>
      </c>
      <c r="D182" s="152">
        <f t="shared" si="3"/>
        <v>908520</v>
      </c>
      <c r="E182" s="150" t="s">
        <v>609</v>
      </c>
      <c r="F182" s="150"/>
      <c r="G182" s="152">
        <f>Bilanca!I92/1000</f>
        <v>880012</v>
      </c>
      <c r="H182" s="303">
        <f>SUM(G182:G183)</f>
        <v>908520</v>
      </c>
      <c r="I182" s="293">
        <f>D182-H182</f>
        <v>0</v>
      </c>
    </row>
    <row r="183" spans="1:9" x14ac:dyDescent="0.2">
      <c r="A183" s="153"/>
      <c r="B183" s="154"/>
      <c r="C183" s="155"/>
      <c r="D183" s="155"/>
      <c r="E183" s="153" t="s">
        <v>617</v>
      </c>
      <c r="F183" s="153"/>
      <c r="G183" s="156">
        <f>Bilanca!I95/1000</f>
        <v>28508</v>
      </c>
      <c r="H183" s="305"/>
      <c r="I183" s="294"/>
    </row>
    <row r="184" spans="1:9" x14ac:dyDescent="0.2">
      <c r="A184" s="129" t="s">
        <v>526</v>
      </c>
      <c r="B184" s="157"/>
      <c r="C184" s="128">
        <v>1338</v>
      </c>
      <c r="D184" s="303">
        <f>SUM(C184:C185)</f>
        <v>3182</v>
      </c>
      <c r="E184" s="306" t="s">
        <v>527</v>
      </c>
      <c r="F184" s="306"/>
      <c r="G184" s="303">
        <f>Bilanca!I99/1000</f>
        <v>3182</v>
      </c>
      <c r="H184" s="303">
        <f>G184</f>
        <v>3182</v>
      </c>
      <c r="I184" s="293">
        <f>D184-H184</f>
        <v>0</v>
      </c>
    </row>
    <row r="185" spans="1:9" x14ac:dyDescent="0.2">
      <c r="A185" s="134" t="s">
        <v>528</v>
      </c>
      <c r="B185" s="158"/>
      <c r="C185" s="133">
        <v>1844</v>
      </c>
      <c r="D185" s="305"/>
      <c r="E185" s="308"/>
      <c r="F185" s="308"/>
      <c r="G185" s="305"/>
      <c r="H185" s="305"/>
      <c r="I185" s="294"/>
    </row>
    <row r="186" spans="1:9" ht="22.5" customHeight="1" x14ac:dyDescent="0.2">
      <c r="A186" s="141" t="s">
        <v>610</v>
      </c>
      <c r="B186" s="159"/>
      <c r="C186" s="140">
        <v>0</v>
      </c>
      <c r="D186" s="303">
        <f>SUM(C186:C188)</f>
        <v>58</v>
      </c>
      <c r="E186" s="306" t="s">
        <v>611</v>
      </c>
      <c r="F186" s="306"/>
      <c r="G186" s="303">
        <f>Bilanca!I116/1000</f>
        <v>58</v>
      </c>
      <c r="H186" s="303">
        <f>G186</f>
        <v>58</v>
      </c>
      <c r="I186" s="293">
        <f>D186-H186</f>
        <v>0</v>
      </c>
    </row>
    <row r="187" spans="1:9" x14ac:dyDescent="0.2">
      <c r="A187" s="141" t="s">
        <v>566</v>
      </c>
      <c r="B187" s="159"/>
      <c r="C187" s="140">
        <v>58</v>
      </c>
      <c r="D187" s="304"/>
      <c r="E187" s="307"/>
      <c r="F187" s="307"/>
      <c r="G187" s="304"/>
      <c r="H187" s="304"/>
      <c r="I187" s="301"/>
    </row>
    <row r="188" spans="1:9" x14ac:dyDescent="0.2">
      <c r="A188" s="134" t="s">
        <v>612</v>
      </c>
      <c r="B188" s="158"/>
      <c r="C188" s="133">
        <v>0</v>
      </c>
      <c r="D188" s="305"/>
      <c r="E188" s="308"/>
      <c r="F188" s="308"/>
      <c r="G188" s="305"/>
      <c r="H188" s="305"/>
      <c r="I188" s="294"/>
    </row>
    <row r="189" spans="1:9" x14ac:dyDescent="0.2">
      <c r="A189" s="141" t="s">
        <v>529</v>
      </c>
      <c r="B189" s="159"/>
      <c r="C189" s="137">
        <v>0</v>
      </c>
      <c r="D189" s="138">
        <f>C189</f>
        <v>0</v>
      </c>
      <c r="E189" s="160" t="s">
        <v>530</v>
      </c>
      <c r="F189" s="160"/>
      <c r="G189" s="138">
        <f>Bilanca!I108/1000</f>
        <v>0</v>
      </c>
      <c r="H189" s="138">
        <f t="shared" ref="H189" si="6">G189</f>
        <v>0</v>
      </c>
      <c r="I189" s="123">
        <f>D189-H189</f>
        <v>0</v>
      </c>
    </row>
    <row r="190" spans="1:9" x14ac:dyDescent="0.2">
      <c r="A190" s="125" t="s">
        <v>531</v>
      </c>
      <c r="B190" s="126"/>
      <c r="C190" s="127">
        <v>5162</v>
      </c>
      <c r="D190" s="303">
        <f>SUM(C190:C197)</f>
        <v>9013</v>
      </c>
      <c r="E190" s="129" t="s">
        <v>618</v>
      </c>
      <c r="F190" s="129"/>
      <c r="G190" s="128">
        <f>Bilanca!I125/1000</f>
        <v>158</v>
      </c>
      <c r="H190" s="303">
        <f>SUM(G190:G197)</f>
        <v>9014</v>
      </c>
      <c r="I190" s="293">
        <f>D190-H190</f>
        <v>-1</v>
      </c>
    </row>
    <row r="191" spans="1:9" x14ac:dyDescent="0.2">
      <c r="A191" s="130" t="s">
        <v>566</v>
      </c>
      <c r="B191" s="131"/>
      <c r="C191" s="132">
        <v>154</v>
      </c>
      <c r="D191" s="304"/>
      <c r="E191" s="141" t="s">
        <v>619</v>
      </c>
      <c r="F191" s="141"/>
      <c r="G191" s="140">
        <f>Bilanca!I119/1000</f>
        <v>46</v>
      </c>
      <c r="H191" s="304"/>
      <c r="I191" s="301"/>
    </row>
    <row r="192" spans="1:9" x14ac:dyDescent="0.2">
      <c r="A192" s="130" t="s">
        <v>613</v>
      </c>
      <c r="B192" s="131"/>
      <c r="C192" s="132">
        <v>2727</v>
      </c>
      <c r="D192" s="304"/>
      <c r="E192" s="141" t="s">
        <v>620</v>
      </c>
      <c r="F192" s="141"/>
      <c r="G192" s="140">
        <f>Bilanca!I126/1000</f>
        <v>640</v>
      </c>
      <c r="H192" s="304"/>
      <c r="I192" s="301"/>
    </row>
    <row r="193" spans="1:9" x14ac:dyDescent="0.2">
      <c r="A193" s="130" t="s">
        <v>532</v>
      </c>
      <c r="B193" s="131"/>
      <c r="C193" s="132">
        <v>970</v>
      </c>
      <c r="D193" s="304"/>
      <c r="E193" s="141" t="s">
        <v>533</v>
      </c>
      <c r="F193" s="141"/>
      <c r="G193" s="140">
        <f>Bilanca!I128/1000</f>
        <v>301</v>
      </c>
      <c r="H193" s="304"/>
      <c r="I193" s="301"/>
    </row>
    <row r="194" spans="1:9" x14ac:dyDescent="0.2">
      <c r="A194" s="130"/>
      <c r="B194" s="131"/>
      <c r="C194" s="132"/>
      <c r="D194" s="304"/>
      <c r="E194" s="141" t="s">
        <v>534</v>
      </c>
      <c r="F194" s="141"/>
      <c r="G194" s="140">
        <f>Bilanca!I129/1000</f>
        <v>2822</v>
      </c>
      <c r="H194" s="304"/>
      <c r="I194" s="301"/>
    </row>
    <row r="195" spans="1:9" x14ac:dyDescent="0.2">
      <c r="A195" s="115"/>
      <c r="B195" s="110"/>
      <c r="C195" s="109"/>
      <c r="D195" s="304"/>
      <c r="E195" s="141" t="s">
        <v>535</v>
      </c>
      <c r="F195" s="141"/>
      <c r="G195" s="140">
        <f>Bilanca!I130/1000</f>
        <v>2371</v>
      </c>
      <c r="H195" s="304"/>
      <c r="I195" s="301"/>
    </row>
    <row r="196" spans="1:9" x14ac:dyDescent="0.2">
      <c r="A196" s="130"/>
      <c r="B196" s="131"/>
      <c r="C196" s="132"/>
      <c r="D196" s="304"/>
      <c r="E196" s="141" t="s">
        <v>536</v>
      </c>
      <c r="F196" s="141"/>
      <c r="G196" s="140">
        <f>Bilanca!I132/1000</f>
        <v>1491</v>
      </c>
      <c r="H196" s="304"/>
      <c r="I196" s="301"/>
    </row>
    <row r="197" spans="1:9" x14ac:dyDescent="0.2">
      <c r="A197" s="141"/>
      <c r="B197" s="159"/>
      <c r="C197" s="140"/>
      <c r="D197" s="304"/>
      <c r="E197" s="134" t="s">
        <v>537</v>
      </c>
      <c r="F197" s="134"/>
      <c r="G197" s="133">
        <f>Bilanca!I133/1000</f>
        <v>1185</v>
      </c>
      <c r="H197" s="304"/>
      <c r="I197" s="301"/>
    </row>
  </sheetData>
  <mergeCells count="79">
    <mergeCell ref="I180:I181"/>
    <mergeCell ref="F154:F155"/>
    <mergeCell ref="F157:F163"/>
    <mergeCell ref="F169:F173"/>
    <mergeCell ref="F184:F185"/>
    <mergeCell ref="H154:H155"/>
    <mergeCell ref="H182:H183"/>
    <mergeCell ref="I182:I183"/>
    <mergeCell ref="H157:H163"/>
    <mergeCell ref="H169:H173"/>
    <mergeCell ref="H184:H185"/>
    <mergeCell ref="H180:H181"/>
    <mergeCell ref="D138:D139"/>
    <mergeCell ref="I140:I141"/>
    <mergeCell ref="H140:H141"/>
    <mergeCell ref="D140:D141"/>
    <mergeCell ref="I142:I143"/>
    <mergeCell ref="H142:H143"/>
    <mergeCell ref="D142:D143"/>
    <mergeCell ref="I138:I139"/>
    <mergeCell ref="H138:H139"/>
    <mergeCell ref="D190:D197"/>
    <mergeCell ref="H190:H197"/>
    <mergeCell ref="I190:I197"/>
    <mergeCell ref="I184:I185"/>
    <mergeCell ref="D186:D188"/>
    <mergeCell ref="E186:E188"/>
    <mergeCell ref="G186:G188"/>
    <mergeCell ref="I186:I188"/>
    <mergeCell ref="F186:F188"/>
    <mergeCell ref="H186:H188"/>
    <mergeCell ref="D184:D185"/>
    <mergeCell ref="E184:E185"/>
    <mergeCell ref="G184:G185"/>
    <mergeCell ref="D167:D168"/>
    <mergeCell ref="H167:H168"/>
    <mergeCell ref="I167:I168"/>
    <mergeCell ref="D169:D173"/>
    <mergeCell ref="E169:E173"/>
    <mergeCell ref="G169:G173"/>
    <mergeCell ref="I169:I173"/>
    <mergeCell ref="D157:D163"/>
    <mergeCell ref="E157:E163"/>
    <mergeCell ref="G157:G163"/>
    <mergeCell ref="I157:I163"/>
    <mergeCell ref="D154:D155"/>
    <mergeCell ref="E154:E155"/>
    <mergeCell ref="G154:G155"/>
    <mergeCell ref="I154:I155"/>
    <mergeCell ref="A142:A143"/>
    <mergeCell ref="C142:C143"/>
    <mergeCell ref="A140:A141"/>
    <mergeCell ref="C140:C141"/>
    <mergeCell ref="A138:A139"/>
    <mergeCell ref="C138:C139"/>
    <mergeCell ref="B138:B139"/>
    <mergeCell ref="B140:B141"/>
    <mergeCell ref="B142:B143"/>
    <mergeCell ref="D144:D146"/>
    <mergeCell ref="H144:H146"/>
    <mergeCell ref="I144:I146"/>
    <mergeCell ref="A145:A146"/>
    <mergeCell ref="C145:C146"/>
    <mergeCell ref="B145:B146"/>
    <mergeCell ref="D136:D137"/>
    <mergeCell ref="H136:H137"/>
    <mergeCell ref="I136:I137"/>
    <mergeCell ref="A130:K130"/>
    <mergeCell ref="A1:J30"/>
    <mergeCell ref="A34:K34"/>
    <mergeCell ref="A36:K36"/>
    <mergeCell ref="A38:K38"/>
    <mergeCell ref="A50:K50"/>
    <mergeCell ref="A134:A135"/>
    <mergeCell ref="C134:C135"/>
    <mergeCell ref="D134:D135"/>
    <mergeCell ref="H134:H135"/>
    <mergeCell ref="I134:I135"/>
    <mergeCell ref="B134:B135"/>
  </mergeCells>
  <conditionalFormatting sqref="I134:I149">
    <cfRule type="cellIs" dxfId="17" priority="7" operator="lessThan">
      <formula>-2</formula>
    </cfRule>
    <cfRule type="cellIs" dxfId="16" priority="8" operator="greaterThan">
      <formula>2</formula>
    </cfRule>
  </conditionalFormatting>
  <conditionalFormatting sqref="I154">
    <cfRule type="cellIs" dxfId="15" priority="17" operator="lessThan">
      <formula>-2</formula>
    </cfRule>
    <cfRule type="cellIs" dxfId="14" priority="18" operator="greaterThan">
      <formula>2</formula>
    </cfRule>
  </conditionalFormatting>
  <conditionalFormatting sqref="I156:I158">
    <cfRule type="cellIs" dxfId="13" priority="15" operator="lessThan">
      <formula>-2</formula>
    </cfRule>
    <cfRule type="cellIs" dxfId="12" priority="16" operator="greaterThan">
      <formula>2</formula>
    </cfRule>
  </conditionalFormatting>
  <conditionalFormatting sqref="I164:I167">
    <cfRule type="cellIs" dxfId="11" priority="13" operator="lessThan">
      <formula>-2</formula>
    </cfRule>
    <cfRule type="cellIs" dxfId="10" priority="14" operator="greaterThan">
      <formula>2</formula>
    </cfRule>
  </conditionalFormatting>
  <conditionalFormatting sqref="I169">
    <cfRule type="cellIs" dxfId="9" priority="11" operator="lessThan">
      <formula>-2</formula>
    </cfRule>
    <cfRule type="cellIs" dxfId="8" priority="12" operator="greaterThan">
      <formula>2</formula>
    </cfRule>
  </conditionalFormatting>
  <conditionalFormatting sqref="I174:I180 I182">
    <cfRule type="cellIs" dxfId="7" priority="19" operator="lessThan">
      <formula>-2</formula>
    </cfRule>
    <cfRule type="cellIs" dxfId="6" priority="20" operator="greaterThan">
      <formula>2</formula>
    </cfRule>
  </conditionalFormatting>
  <conditionalFormatting sqref="I184">
    <cfRule type="cellIs" dxfId="5" priority="9" operator="lessThan">
      <formula>-2</formula>
    </cfRule>
    <cfRule type="cellIs" dxfId="4" priority="10" operator="greaterThan">
      <formula>2</formula>
    </cfRule>
  </conditionalFormatting>
  <conditionalFormatting sqref="I186:I187">
    <cfRule type="cellIs" dxfId="3" priority="1" operator="lessThan">
      <formula>-2</formula>
    </cfRule>
    <cfRule type="cellIs" dxfId="2" priority="2" operator="greaterThan">
      <formula>2</formula>
    </cfRule>
  </conditionalFormatting>
  <conditionalFormatting sqref="I189:I191">
    <cfRule type="cellIs" dxfId="1" priority="3" operator="lessThan">
      <formula>-2</formula>
    </cfRule>
    <cfRule type="cellIs" dxfId="0" priority="4" operator="greaterThan">
      <formula>2</formula>
    </cfRule>
  </conditionalFormatting>
  <pageMargins left="0.7" right="0.7" top="0.75" bottom="0.75" header="0.3" footer="0.3"/>
  <pageSetup paperSize="9" scale="4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Bilješke!Podrucje_ispisa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Aleksandar Radulović</cp:lastModifiedBy>
  <cp:lastPrinted>2018-04-25T06:49:36Z</cp:lastPrinted>
  <dcterms:created xsi:type="dcterms:W3CDTF">2008-10-17T11:51:54Z</dcterms:created>
  <dcterms:modified xsi:type="dcterms:W3CDTF">2026-04-03T07:08:37Z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