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W:\Kontroling\11 Odnosi s investitorima\Korporativne Komunikacije\2025\2025_04_29 Q1 2025\HRV\"/>
    </mc:Choice>
  </mc:AlternateContent>
  <xr:revisionPtr revIDLastSave="0" documentId="13_ncr:1_{40C941A6-478A-4F00-AF8A-8EF40842F834}"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J90" i="26"/>
  <c r="I108" i="26"/>
  <c r="I109" i="26" s="1"/>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S62" i="22" l="1"/>
  <c r="T62" i="22"/>
  <c r="Y54" i="22"/>
  <c r="T59" i="22"/>
  <c r="S59" i="22"/>
  <c r="K109" i="26"/>
  <c r="J109" i="26"/>
  <c r="H21" i="21"/>
  <c r="I14" i="26"/>
  <c r="I61" i="26" s="1"/>
  <c r="K14" i="26"/>
  <c r="J14" i="26"/>
  <c r="J60" i="26"/>
  <c r="I60" i="26"/>
  <c r="K60" i="26"/>
  <c r="H60" i="26"/>
  <c r="H14" i="26"/>
  <c r="H61" i="26" s="1"/>
  <c r="I21" i="21"/>
  <c r="H36" i="21"/>
  <c r="I36" i="21"/>
  <c r="H49" i="21"/>
  <c r="I49" i="21"/>
  <c r="J61" i="26" l="1"/>
  <c r="K61" i="26"/>
  <c r="I64" i="26"/>
  <c r="I62" i="26"/>
  <c r="I66" i="26" s="1"/>
  <c r="I63" i="26"/>
  <c r="H63" i="26"/>
  <c r="H62" i="26"/>
  <c r="H68" i="26" s="1"/>
  <c r="H64" i="26"/>
  <c r="I51" i="21"/>
  <c r="I53" i="21" s="1"/>
  <c r="H51" i="21"/>
  <c r="H53" i="21" s="1"/>
  <c r="J63" i="26" l="1"/>
  <c r="K63" i="26"/>
  <c r="K62" i="26"/>
  <c r="K67" i="26" s="1"/>
  <c r="J64" i="26"/>
  <c r="J62" i="26"/>
  <c r="J67" i="26" s="1"/>
  <c r="K64" i="26"/>
  <c r="I67" i="26"/>
  <c r="I68" i="26"/>
  <c r="H66" i="26"/>
  <c r="H67" i="26"/>
  <c r="I85" i="18"/>
  <c r="H85" i="18"/>
  <c r="K66" i="26" l="1"/>
  <c r="K68" i="26"/>
  <c r="J68" i="26"/>
  <c r="J66" i="26"/>
  <c r="I78" i="18"/>
  <c r="H78" i="18"/>
  <c r="H54" i="20" l="1"/>
  <c r="H48" i="20"/>
  <c r="H41" i="20"/>
  <c r="H35" i="20"/>
  <c r="H19" i="20"/>
  <c r="I9" i="20"/>
  <c r="H117" i="18"/>
  <c r="H105" i="18"/>
  <c r="H98" i="18"/>
  <c r="H94" i="18"/>
  <c r="H91" i="18"/>
  <c r="H60" i="18"/>
  <c r="H53" i="18"/>
  <c r="H45" i="18"/>
  <c r="H38" i="18"/>
  <c r="H17" i="18"/>
  <c r="H10" i="18"/>
  <c r="H63" i="22"/>
  <c r="H61" i="22"/>
  <c r="H39" i="22"/>
  <c r="H34" i="22"/>
  <c r="H32" i="22"/>
  <c r="H33" i="22" s="1"/>
  <c r="K10" i="22"/>
  <c r="H62" i="22" l="1"/>
  <c r="H59" i="22"/>
  <c r="H42" i="20"/>
  <c r="H55" i="20"/>
  <c r="H9" i="18"/>
  <c r="H75" i="18"/>
  <c r="H133" i="18" s="1"/>
  <c r="H44" i="18"/>
  <c r="X63" i="22"/>
  <c r="V63" i="22"/>
  <c r="U63" i="22"/>
  <c r="R63" i="22"/>
  <c r="Q63" i="22"/>
  <c r="P63" i="22"/>
  <c r="O63" i="22"/>
  <c r="N63" i="22"/>
  <c r="M63" i="22"/>
  <c r="L63" i="22"/>
  <c r="K63" i="22"/>
  <c r="J63" i="22"/>
  <c r="I63" i="22"/>
  <c r="X61" i="22"/>
  <c r="V61" i="22"/>
  <c r="U61" i="22"/>
  <c r="R61" i="22"/>
  <c r="Q61" i="22"/>
  <c r="P61" i="22"/>
  <c r="O61" i="22"/>
  <c r="N61" i="22"/>
  <c r="M61" i="22"/>
  <c r="L61" i="22"/>
  <c r="K61" i="22"/>
  <c r="J61" i="22"/>
  <c r="I61" i="22"/>
  <c r="Y58" i="22"/>
  <c r="Y57" i="22"/>
  <c r="Y56" i="22"/>
  <c r="Y55" i="22"/>
  <c r="Y53" i="22"/>
  <c r="Y52" i="22"/>
  <c r="Y51" i="22"/>
  <c r="Y50" i="22"/>
  <c r="Y49" i="22"/>
  <c r="Y48" i="22"/>
  <c r="Y47" i="22"/>
  <c r="Y46" i="22"/>
  <c r="Y45" i="22"/>
  <c r="Y44" i="22"/>
  <c r="Y43" i="22"/>
  <c r="Y42" i="22"/>
  <c r="Y41" i="22"/>
  <c r="Y40" i="22"/>
  <c r="X39" i="22"/>
  <c r="V39" i="22"/>
  <c r="U39" i="22"/>
  <c r="R39" i="22"/>
  <c r="Q39" i="22"/>
  <c r="P39" i="22"/>
  <c r="O39" i="22"/>
  <c r="N39" i="22"/>
  <c r="M39" i="22"/>
  <c r="L39" i="22"/>
  <c r="K39" i="22"/>
  <c r="J39" i="22"/>
  <c r="I39" i="22"/>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M62" i="22" l="1"/>
  <c r="L62" i="22"/>
  <c r="I62" i="22"/>
  <c r="J62" i="22"/>
  <c r="K62" i="22"/>
  <c r="N62" i="22"/>
  <c r="O62" i="22"/>
  <c r="P62" i="22"/>
  <c r="Q62" i="22"/>
  <c r="R62" i="22"/>
  <c r="U62" i="22"/>
  <c r="V62" i="22"/>
  <c r="X62" i="22"/>
  <c r="X59" i="22"/>
  <c r="Q59" i="22"/>
  <c r="R59" i="22"/>
  <c r="U59" i="22"/>
  <c r="I59" i="22"/>
  <c r="V59" i="22"/>
  <c r="K59" i="22"/>
  <c r="L59" i="22"/>
  <c r="M59" i="22"/>
  <c r="N59" i="22"/>
  <c r="J59" i="22"/>
  <c r="O59" i="22"/>
  <c r="P59" i="22"/>
  <c r="H57" i="20"/>
  <c r="H59" i="20" s="1"/>
  <c r="I24" i="20"/>
  <c r="I27" i="20" s="1"/>
  <c r="I55" i="20"/>
  <c r="H72" i="18"/>
  <c r="I44" i="18"/>
  <c r="I75" i="18"/>
  <c r="I133" i="18" s="1"/>
  <c r="Y63" i="22"/>
  <c r="W63" i="22"/>
  <c r="I9" i="18"/>
  <c r="I42" i="20"/>
  <c r="Y61" i="22"/>
  <c r="W61" i="22"/>
  <c r="Y32" i="22"/>
  <c r="Y33" i="22" s="1"/>
  <c r="W32" i="22"/>
  <c r="W33" i="22" s="1"/>
  <c r="Y34" i="22"/>
  <c r="W34" i="22"/>
  <c r="Y39" i="22"/>
  <c r="W39" i="22"/>
  <c r="Y10" i="22"/>
  <c r="Y30" i="22" s="1"/>
  <c r="W10" i="22"/>
  <c r="W30" i="22" s="1"/>
  <c r="W62" i="22" l="1"/>
  <c r="Y62" i="22"/>
  <c r="W59" i="22"/>
  <c r="Y59" i="22"/>
  <c r="I57" i="20"/>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<sst xmlns="http://schemas.openxmlformats.org/spreadsheetml/2006/main" count="534" uniqueCount="468">
  <si>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</si>
  <si>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</si>
  <si>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</si>
  <si>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</si>
  <si>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</si>
  <si>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</si>
  <si>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</si>
  <si>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</si>
  <si>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</si>
  <si>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</si>
  <si>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</si>
  <si>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</si>
  <si>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</si>
  <si>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</si>
  <si>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</si>
  <si>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</si>
  <si>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</si>
  <si>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</si>
  <si>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</si>
  <si>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</si>
  <si>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</si>
  <si>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</si>
  <si>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</si>
  <si>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</si>
  <si>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</si>
  <si>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</si>
  <si>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</si>
  <si>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</si>
  <si>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</si>
  <si>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</si>
  <si>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</si>
  <si>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</si>
  <si>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</si>
  <si>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</si>
  <si>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</si>
  <si>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</si>
  <si>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</si>
  <si>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</si>
  <si>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</si>
  <si>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</si>
  <si>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</si>
  <si>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</si>
  <si>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</si>
  <si>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</si>
  <si>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</si>
  <si>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</si>
  <si>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</si>
  <si>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</si>
  <si>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</si>
  <si>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</si>
  <si>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</si>
  <si>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</si>
  <si>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</si>
  <si>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</si>
  <si>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</si>
  <si>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</si>
  <si>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</si>
  <si>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</si>
  <si>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</si>
  <si>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</si>
  <si>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</si>
  <si>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</si>
  <si>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</si>
  <si>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</si>
  <si>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</si>
  <si>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</si>
  <si>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</si>
  <si>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</si>
  <si>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</si>
  <si>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</si>
  <si>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</si>
  <si>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</si>
  <si>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</si>
  <si>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</si>
  <si>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</si>
  <si>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</si>
  <si>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</si>
  <si>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</si>
  <si>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</si>
  <si>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</si>
  <si>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</si>
  <si>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</si>
  <si>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</si>
  <si>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</si>
  <si>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</si>
  <si>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</si>
  <si>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</si>
  <si>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</si>
  <si>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</si>
  <si>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</si>
  <si>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</si>
  <si>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</si>
  <si>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</si>
  <si>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</si>
  <si>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</si>
  <si>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</si>
  <si>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</si>
  <si>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</si>
  <si>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</si>
  <si>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</si>
  <si>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</si>
  <si>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</si>
  <si>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</si>
  <si>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</si>
  <si>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</si>
  <si>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</si>
  <si>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</si>
  <si>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</si>
  <si>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</si>
  <si>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</si>
  <si>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</si>
  <si>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</si>
  <si>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</si>
  <si>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</si>
  <si>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</si>
  <si>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</si>
  <si>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</si>
  <si>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</si>
  <si>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</si>
  <si>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</si>
  <si>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</si>
  <si>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</si>
  <si>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</si>
  <si>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</si>
  <si>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</si>
  <si>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</si>
  <si>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</si>
  <si>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</si>
  <si>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</si>
  <si>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</si>
  <si>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</si>
  <si>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</si>
  <si>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</si>
  <si>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</si>
  <si>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</si>
  <si>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</si>
  <si>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</si>
  <si>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</si>
  <si>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</si>
  <si>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</si>
  <si>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</si>
  <si>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</si>
  <si>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</si>
  <si>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</si>
  <si>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</si>
  <si>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</si>
  <si>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</si>
  <si>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</si>
  <si>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</si>
  <si>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</si>
  <si>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</si>
  <si>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</si>
  <si>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</si>
  <si>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</si>
  <si>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</si>
  <si>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</si>
  <si>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</si>
  <si>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</si>
  <si>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</si>
  <si>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</si>
  <si>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</si>
  <si>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</si>
  <si>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</si>
  <si>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</si>
  <si>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</si>
  <si>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</si>
  <si>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</si>
  <si>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</si>
  <si>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</si>
  <si>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</si>
  <si>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</si>
  <si>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</si>
  <si>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</si>
  <si>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</si>
  <si>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</si>
  <si>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</si>
  <si>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</si>
  <si>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</si>
  <si>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</si>
  <si>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</si>
  <si>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</si>
  <si>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</si>
  <si>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</si>
  <si>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</si>
  <si>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</si>
  <si>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</si>
  <si>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</si>
  <si>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</si>
  <si>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</si>
  <si>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</si>
  <si>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</si>
  <si>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</si>
  <si>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</si>
  <si>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</si>
  <si>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</si>
  <si>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</si>
  <si>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</si>
  <si>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</si>
  <si>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</si>
  <si>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</si>
  <si>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</si>
  <si>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</si>
  <si>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</si>
  <si>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</si>
  <si>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</si>
  <si>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</si>
  <si>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</si>
  <si>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</si>
  <si>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</si>
  <si>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</si>
  <si>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</si>
  <si>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</si>
  <si>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</si>
  <si>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</si>
  <si>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</si>
  <si>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</si>
  <si>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</si>
  <si>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</si>
  <si>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</si>
  <si>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</si>
  <si>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</si>
  <si>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</si>
  <si>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</si>
  <si>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</si>
  <si>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</si>
  <si>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</si>
  <si>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</si>
  <si>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</si>
  <si>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</si>
  <si>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</si>
  <si>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</si>
  <si>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</si>
  <si>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</si>
  <si>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</si>
  <si>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</si>
  <si>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</si>
  <si>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</si>
  <si>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</si>
  <si>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</si>
  <si>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</si>
  <si>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</si>
  <si>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</si>
  <si>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</si>
  <si>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</si>
  <si>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</si>
  <si>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</si>
  <si>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</si>
  <si>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</si>
  <si>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</si>
  <si>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</si>
  <si>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</si>
  <si>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</si>
  <si>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</si>
  <si>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</si>
  <si>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</si>
  <si>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</si>
  <si>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</si>
  <si>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</si>
  <si>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</si>
  <si>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</si>
  <si>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</si>
  <si>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</si>
  <si>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</si>
  <si>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</si>
  <si>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</si>
  <si>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</si>
  <si>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</si>
  <si>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</si>
  <si>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</si>
  <si>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</si>
  <si>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</si>
  <si>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</si>
  <si>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</si>
  <si>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</si>
  <si>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</si>
  <si>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</si>
  <si>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</si>
  <si>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</si>
  <si>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</si>
  <si>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</si>
  <si>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</si>
  <si>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</si>
  <si>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</si>
  <si>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</si>
  <si>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</si>
  <si>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</si>
  <si>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</si>
  <si>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</si>
  <si>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</si>
  <si>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</si>
  <si>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</si>
  <si>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</si>
  <si>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</si>
  <si>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</si>
  <si>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</si>
  <si>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</si>
  <si>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</si>
  <si>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</si>
  <si>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</si>
  <si>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</si>
  <si>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</si>
  <si>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</si>
  <si>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</si>
  <si>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</si>
  <si>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</si>
  <si>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</si>
  <si>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</si>
  <si>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</si>
  <si>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</si>
  <si>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</si>
  <si>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</si>
  <si>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</si>
  <si>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</si>
  <si>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</si>
  <si>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</si>
  <si>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</si>
  <si>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</si>
  <si>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</si>
  <si>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</si>
  <si>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</si>
  <si>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</si>
  <si>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</si>
  <si>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</si>
  <si>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</si>
  <si>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</si>
  <si>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</si>
  <si>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</si>
  <si>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</si>
  <si>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</si>
  <si>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</si>
  <si>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</si>
  <si>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</si>
  <si>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</si>
  <si>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</si>
  <si>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</si>
  <si>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</si>
  <si>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</si>
  <si>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</si>
  <si>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</si>
  <si>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</si>
  <si>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</si>
  <si>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</si>
  <si>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</si>
  <si>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</si>
  <si>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</si>
  <si>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</si>
  <si>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</si>
  <si>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</si>
  <si>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</si>
  <si>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</si>
  <si>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</si>
  <si>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</si>
  <si>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</si>
  <si>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</si>
  <si>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</si>
  <si>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</si>
  <si>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</si>
  <si>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</si>
  <si>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</si>
  <si>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</si>
  <si>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</si>
  <si>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</si>
  <si>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</si>
  <si>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</si>
  <si>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</si>
  <si>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</si>
  <si>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</si>
  <si>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</si>
  <si>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</si>
  <si>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</si>
  <si>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</si>
  <si>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</si>
  <si>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</si>
  <si>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</si>
  <si>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</si>
  <si>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</si>
  <si>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</si>
  <si>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</si>
  <si>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</si>
  <si>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</si>
  <si>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</si>
  <si>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</si>
  <si>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</si>
  <si>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</si>
  <si>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</si>
  <si>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</si>
  <si>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</si>
  <si>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</si>
  <si>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</si>
  <si>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</si>
  <si>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</si>
  <si>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</si>
  <si>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</si>
  <si>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</si>
  <si>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</si>
  <si>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</si>
  <si>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</si>
  <si>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</si>
  <si>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</si>
  <si>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</si>
  <si>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</si>
  <si>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</si>
  <si>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</si>
  <si>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</si>
  <si>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</si>
  <si>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</si>
  <si>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</si>
  <si>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</si>
  <si>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</si>
  <si>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</si>
  <si>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</si>
  <si>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</si>
  <si>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</si>
  <si>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</si>
  <si>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</si>
  <si>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</si>
  <si>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</si>
  <si>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</si>
  <si>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</si>
  <si>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</si>
  <si>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</si>
  <si>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</si>
  <si>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</si>
  <si>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</si>
  <si>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</si>
  <si>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</si>
  <si>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</si>
  <si>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</si>
  <si>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</si>
  <si>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</si>
  <si>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</si>
  <si>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</si>
  <si>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</si>
  <si>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</si>
  <si>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</si>
  <si>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</si>
  <si>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</si>
  <si>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</si>
  <si>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</si>
  <si>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</si>
  <si>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</si>
  <si>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</si>
  <si>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</si>
  <si>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</si>
  <si>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</si>
  <si>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</si>
  <si>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</si>
  <si>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</si>
  <si>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</si>
  <si>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</si>
  <si>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</si>
  <si>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</si>
  <si>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</si>
  <si>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</si>
  <si>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</si>
  <si>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</si>
  <si>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</si>
  <si>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</si>
  <si>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</si>
  <si>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</si>
  <si>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</si>
  <si>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</si>
  <si>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</si>
  <si>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</si>
  <si>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31.3.2025</t>
  </si>
  <si>
    <t>u razdoblju 1.1.2025 do 31.3.2025</t>
  </si>
  <si>
    <t>u razdoblju 1.1.2025. do 31.3.2025.</t>
  </si>
  <si>
    <t>BILJEŠKE UZ FINANCIJSKE IZVJEŠTAJE - TFI
(koji se sastavljaju za tromjesečna razdoblja)
Naziv izdavatelja:  AD PLASTIK d.d.
Sjedište: Ul. Antuna Gustava Matoša 8, 21210, Solin, Hrvatska
OIB: 48351740621; MBS: 060007090
Izvještajno razdoblje: 1.1.2025. do 31.3.2025.
Bilješke uz financijske izvještaje priložene su u Nerevidiranom financijskom izvještaju poslovodstva AD Plastik Grupe. Nerevidirani financijski izvještaj poslovodstva AD Plastik Grupe dostupan je na internet stranici Zagrebačke burze.
Integrirani godišnji izvještaj AD Plastik Grupe za 2024. godinu dostupan je na internetskim stranicama Zagrebačke burze.
Računovodstvene politike koje se primjenjuju prilikom sastavljanja financijskih izvještaja za izvještajno razdoblje iste su kao i u posljednjim godišnjim financijskim izvještajima.
Društvo AD Plastik d.d. je za potrebe ovisnih društava izdalo korporativne garancije u sljedećim iznosima: bankama 7.700 tisuća eura te dobavljačima 50 tisuća eura.
Iznos koje društvo AD Plastik d.d. duguje i koji dospijeva nakon više od pet godina iznosi 915 tisuća eura.
Prosječan broj zaposlenih AD Plastik d.d. u periodu od 1.1.2025. do 31.3.2025. godine bio je 1.123.
U nematerijalnoj imovini u periodu od 1.1.2025. do 31.3.2025. godine kapitaliziran je trošak neto plaća i nadnica od 140.654 eura, trošak poreza i doprinosa iz plaća 29.347 eura te trošak doprinosa na plaće 15.816 eura.
Kroz izvještajno razdoblje nije bilo promjene odgođene porezne imovine i odgođene porezne obveze. Odgođena porezna imovina društva AD Plastik d.d. na 31.12.2024. iznosi 3.164 tisuća eura, dok odgođena poreza obveza iznosi 386 tisuća eura.
Razlika u novcu i novčanim ekvivalentima u izvještaju o novčanom tijeku u odnosu na izvještaj o financijskom položaju u iznosu od 2.201 tisuća eura odnosi se na stanje prekoračenja po tekućem 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</si>
</sst>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45747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451</v>
      </c>
      <c r="D11" s="140"/>
      <c r="E11" s="96"/>
      <c r="F11" s="148" t="s">
        <v>333</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452</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453</v>
      </c>
      <c r="D15" s="140"/>
      <c r="E15" s="157"/>
      <c r="F15" s="158"/>
      <c r="G15" s="101" t="s">
        <v>334</v>
      </c>
      <c r="H15" s="149" t="s">
        <v>450</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1130</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461</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460</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464</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115790001</v>
      </c>
      <c r="I9" s="120">
        <f>I10+I17+I27+I38+I43</f>
        <v>113581213</v>
      </c>
    </row>
    <row r="10" spans="1:9" ht="12.75" customHeight="1" x14ac:dyDescent="0.2">
      <c r="A10" s="183" t="s">
        <v>5</v>
      </c>
      <c r="B10" s="183"/>
      <c r="C10" s="183"/>
      <c r="D10" s="183"/>
      <c r="E10" s="183"/>
      <c r="F10" s="183"/>
      <c r="G10" s="12">
        <v>3</v>
      </c>
      <c r="H10" s="120">
        <f>H11+H12+H13+H14+H15+H16</f>
        <v>9278055</v>
      </c>
      <c r="I10" s="120">
        <f>I11+I12+I13+I14+I15+I16</f>
        <v>8970373</v>
      </c>
    </row>
    <row r="11" spans="1:9" ht="12.75" customHeight="1" x14ac:dyDescent="0.2">
      <c r="A11" s="182" t="s">
        <v>6</v>
      </c>
      <c r="B11" s="182"/>
      <c r="C11" s="182"/>
      <c r="D11" s="182"/>
      <c r="E11" s="182"/>
      <c r="F11" s="182"/>
      <c r="G11" s="11">
        <v>4</v>
      </c>
      <c r="H11" s="18">
        <v>6008393</v>
      </c>
      <c r="I11" s="18">
        <v>5563441</v>
      </c>
    </row>
    <row r="12" spans="1:9" ht="22.9" customHeight="1" x14ac:dyDescent="0.2">
      <c r="A12" s="182" t="s">
        <v>7</v>
      </c>
      <c r="B12" s="182"/>
      <c r="C12" s="182"/>
      <c r="D12" s="182"/>
      <c r="E12" s="182"/>
      <c r="F12" s="182"/>
      <c r="G12" s="11">
        <v>5</v>
      </c>
      <c r="H12" s="18">
        <v>140415</v>
      </c>
      <c r="I12" s="18">
        <v>124003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3123521</v>
      </c>
      <c r="I15" s="18">
        <v>3277668</v>
      </c>
    </row>
    <row r="16" spans="1:9" ht="12.75" customHeight="1" x14ac:dyDescent="0.2">
      <c r="A16" s="182" t="s">
        <v>11</v>
      </c>
      <c r="B16" s="182"/>
      <c r="C16" s="182"/>
      <c r="D16" s="182"/>
      <c r="E16" s="182"/>
      <c r="F16" s="182"/>
      <c r="G16" s="11">
        <v>9</v>
      </c>
      <c r="H16" s="18">
        <v>5726</v>
      </c>
      <c r="I16" s="18">
        <v>5261</v>
      </c>
    </row>
    <row r="17" spans="1:9" ht="12.75" customHeight="1" x14ac:dyDescent="0.2">
      <c r="A17" s="183" t="s">
        <v>12</v>
      </c>
      <c r="B17" s="183"/>
      <c r="C17" s="183"/>
      <c r="D17" s="183"/>
      <c r="E17" s="183"/>
      <c r="F17" s="183"/>
      <c r="G17" s="12">
        <v>10</v>
      </c>
      <c r="H17" s="120">
        <f>H18+H19+H20+H21+H22+H23+H24+H25+H26</f>
        <v>74430896</v>
      </c>
      <c r="I17" s="120">
        <f>I18+I19+I20+I21+I22+I23+I24+I25+I26</f>
        <v>72831163</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23548739</v>
      </c>
      <c r="I19" s="18">
        <v>23375840</v>
      </c>
    </row>
    <row r="20" spans="1:9" ht="12.75" customHeight="1" x14ac:dyDescent="0.2">
      <c r="A20" s="182" t="s">
        <v>15</v>
      </c>
      <c r="B20" s="182"/>
      <c r="C20" s="182"/>
      <c r="D20" s="182"/>
      <c r="E20" s="182"/>
      <c r="F20" s="182"/>
      <c r="G20" s="11">
        <v>13</v>
      </c>
      <c r="H20" s="18">
        <v>21672755</v>
      </c>
      <c r="I20" s="18">
        <v>20484502</v>
      </c>
    </row>
    <row r="21" spans="1:9" ht="12.75" customHeight="1" x14ac:dyDescent="0.2">
      <c r="A21" s="182" t="s">
        <v>16</v>
      </c>
      <c r="B21" s="182"/>
      <c r="C21" s="182"/>
      <c r="D21" s="182"/>
      <c r="E21" s="182"/>
      <c r="F21" s="182"/>
      <c r="G21" s="11">
        <v>14</v>
      </c>
      <c r="H21" s="18">
        <v>3969001</v>
      </c>
      <c r="I21" s="18">
        <v>3763591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2511367</v>
      </c>
      <c r="I24" s="18">
        <v>2730188</v>
      </c>
    </row>
    <row r="25" spans="1:9" ht="12.75" customHeight="1" x14ac:dyDescent="0.2">
      <c r="A25" s="182" t="s">
        <v>20</v>
      </c>
      <c r="B25" s="182"/>
      <c r="C25" s="182"/>
      <c r="D25" s="182"/>
      <c r="E25" s="182"/>
      <c r="F25" s="182"/>
      <c r="G25" s="11">
        <v>18</v>
      </c>
      <c r="H25" s="18">
        <v>2146229</v>
      </c>
      <c r="I25" s="18">
        <v>1904053</v>
      </c>
    </row>
    <row r="26" spans="1:9" ht="12.75" customHeight="1" x14ac:dyDescent="0.2">
      <c r="A26" s="182" t="s">
        <v>21</v>
      </c>
      <c r="B26" s="182"/>
      <c r="C26" s="182"/>
      <c r="D26" s="182"/>
      <c r="E26" s="182"/>
      <c r="F26" s="182"/>
      <c r="G26" s="11">
        <v>19</v>
      </c>
      <c r="H26" s="18">
        <v>3217188</v>
      </c>
      <c r="I26" s="18">
        <v>3207372</v>
      </c>
    </row>
    <row r="27" spans="1:9" ht="12.75" customHeight="1" x14ac:dyDescent="0.2">
      <c r="A27" s="183" t="s">
        <v>22</v>
      </c>
      <c r="B27" s="183"/>
      <c r="C27" s="183"/>
      <c r="D27" s="183"/>
      <c r="E27" s="183"/>
      <c r="F27" s="183"/>
      <c r="G27" s="12">
        <v>20</v>
      </c>
      <c r="H27" s="120">
        <f>SUM(H28:H37)</f>
        <v>26695953</v>
      </c>
      <c r="I27" s="120">
        <f>SUM(I28:I37)</f>
        <v>26394580</v>
      </c>
    </row>
    <row r="28" spans="1:9" ht="12.75" customHeight="1" x14ac:dyDescent="0.2">
      <c r="A28" s="182" t="s">
        <v>23</v>
      </c>
      <c r="B28" s="182"/>
      <c r="C28" s="182"/>
      <c r="D28" s="182"/>
      <c r="E28" s="182"/>
      <c r="F28" s="182"/>
      <c r="G28" s="11">
        <v>21</v>
      </c>
      <c r="H28" s="18">
        <v>10099527</v>
      </c>
      <c r="I28" s="18">
        <v>10099527</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13709021</v>
      </c>
      <c r="I30" s="18">
        <v>13407648</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2221566</v>
      </c>
      <c r="I38" s="120">
        <f>I39+I40+I41+I42</f>
        <v>2221566</v>
      </c>
    </row>
    <row r="39" spans="1:9" ht="12.75" customHeight="1" x14ac:dyDescent="0.2">
      <c r="A39" s="182" t="s">
        <v>34</v>
      </c>
      <c r="B39" s="182"/>
      <c r="C39" s="182"/>
      <c r="D39" s="182"/>
      <c r="E39" s="182"/>
      <c r="F39" s="182"/>
      <c r="G39" s="11">
        <v>32</v>
      </c>
      <c r="H39" s="18">
        <v>2221566</v>
      </c>
      <c r="I39" s="18">
        <v>2221566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3163531</v>
      </c>
      <c r="I43" s="18">
        <v>3163531</v>
      </c>
    </row>
    <row r="44" spans="1:9" ht="12.75" customHeight="1" x14ac:dyDescent="0.2">
      <c r="A44" s="184" t="s">
        <v>303</v>
      </c>
      <c r="B44" s="184"/>
      <c r="C44" s="184"/>
      <c r="D44" s="184"/>
      <c r="E44" s="184"/>
      <c r="F44" s="184"/>
      <c r="G44" s="12">
        <v>37</v>
      </c>
      <c r="H44" s="120">
        <f>H45+H53+H60+H70</f>
        <v>41500447</v>
      </c>
      <c r="I44" s="120">
        <f>I45+I53+I60+I70</f>
        <v>41029561</v>
      </c>
    </row>
    <row r="45" spans="1:9" ht="12.75" customHeight="1" x14ac:dyDescent="0.2">
      <c r="A45" s="183" t="s">
        <v>39</v>
      </c>
      <c r="B45" s="183"/>
      <c r="C45" s="183"/>
      <c r="D45" s="183"/>
      <c r="E45" s="183"/>
      <c r="F45" s="183"/>
      <c r="G45" s="12">
        <v>38</v>
      </c>
      <c r="H45" s="120">
        <f>SUM(H46:H52)</f>
        <v>11294327</v>
      </c>
      <c r="I45" s="120">
        <f>SUM(I46:I52)</f>
        <v>9474700</v>
      </c>
    </row>
    <row r="46" spans="1:9" ht="12.75" customHeight="1" x14ac:dyDescent="0.2">
      <c r="A46" s="182" t="s">
        <v>40</v>
      </c>
      <c r="B46" s="182"/>
      <c r="C46" s="182"/>
      <c r="D46" s="182"/>
      <c r="E46" s="182"/>
      <c r="F46" s="182"/>
      <c r="G46" s="11">
        <v>39</v>
      </c>
      <c r="H46" s="18">
        <v>6447952</v>
      </c>
      <c r="I46" s="18">
        <v>5268843</v>
      </c>
    </row>
    <row r="47" spans="1:9" ht="12.75" customHeight="1" x14ac:dyDescent="0.2">
      <c r="A47" s="182" t="s">
        <v>41</v>
      </c>
      <c r="B47" s="182"/>
      <c r="C47" s="182"/>
      <c r="D47" s="182"/>
      <c r="E47" s="182"/>
      <c r="F47" s="182"/>
      <c r="G47" s="11">
        <v>40</v>
      </c>
      <c r="H47" s="18">
        <v>1071089</v>
      </c>
      <c r="I47" s="18">
        <v>1086200</v>
      </c>
    </row>
    <row r="48" spans="1:9" ht="12.75" customHeight="1" x14ac:dyDescent="0.2">
      <c r="A48" s="182" t="s">
        <v>42</v>
      </c>
      <c r="B48" s="182"/>
      <c r="C48" s="182"/>
      <c r="D48" s="182"/>
      <c r="E48" s="182"/>
      <c r="F48" s="182"/>
      <c r="G48" s="11">
        <v>41</v>
      </c>
      <c r="H48" s="18">
        <v>1817904</v>
      </c>
      <c r="I48" s="18">
        <v>1561702</v>
      </c>
    </row>
    <row r="49" spans="1:9" ht="12.75" customHeight="1" x14ac:dyDescent="0.2">
      <c r="A49" s="182" t="s">
        <v>43</v>
      </c>
      <c r="B49" s="182"/>
      <c r="C49" s="182"/>
      <c r="D49" s="182"/>
      <c r="E49" s="182"/>
      <c r="F49" s="182"/>
      <c r="G49" s="11">
        <v>42</v>
      </c>
      <c r="H49" s="18">
        <v>1362358</v>
      </c>
      <c r="I49" s="18">
        <v>793081</v>
      </c>
    </row>
    <row r="50" spans="1:9" ht="12.75" customHeight="1" x14ac:dyDescent="0.2">
      <c r="A50" s="182" t="s">
        <v>44</v>
      </c>
      <c r="B50" s="182"/>
      <c r="C50" s="182"/>
      <c r="D50" s="182"/>
      <c r="E50" s="182"/>
      <c r="F50" s="182"/>
      <c r="G50" s="11">
        <v>43</v>
      </c>
      <c r="H50" s="18">
        <v>595024</v>
      </c>
      <c r="I50" s="18">
        <v>764874</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23892746</v>
      </c>
      <c r="I53" s="120">
        <f>SUM(I54:I59)</f>
        <v>24737730</v>
      </c>
    </row>
    <row r="54" spans="1:9" ht="12.75" customHeight="1" x14ac:dyDescent="0.2">
      <c r="A54" s="182" t="s">
        <v>48</v>
      </c>
      <c r="B54" s="182"/>
      <c r="C54" s="182"/>
      <c r="D54" s="182"/>
      <c r="E54" s="182"/>
      <c r="F54" s="182"/>
      <c r="G54" s="11">
        <v>47</v>
      </c>
      <c r="H54" s="18">
        <v>4599104</v>
      </c>
      <c r="I54" s="18">
        <v>4487635</v>
      </c>
    </row>
    <row r="55" spans="1:9" ht="12.75" customHeight="1" x14ac:dyDescent="0.2">
      <c r="A55" s="182" t="s">
        <v>49</v>
      </c>
      <c r="B55" s="182"/>
      <c r="C55" s="182"/>
      <c r="D55" s="182"/>
      <c r="E55" s="182"/>
      <c r="F55" s="182"/>
      <c r="G55" s="11">
        <v>48</v>
      </c>
      <c r="H55" s="18">
        <v>4744454</v>
      </c>
      <c r="I55" s="18">
        <v>3274635</v>
      </c>
    </row>
    <row r="56" spans="1:9" ht="12.75" customHeight="1" x14ac:dyDescent="0.2">
      <c r="A56" s="182" t="s">
        <v>50</v>
      </c>
      <c r="B56" s="182"/>
      <c r="C56" s="182"/>
      <c r="D56" s="182"/>
      <c r="E56" s="182"/>
      <c r="F56" s="182"/>
      <c r="G56" s="11">
        <v>49</v>
      </c>
      <c r="H56" s="18">
        <v>12572559</v>
      </c>
      <c r="I56" s="18">
        <v>15193001</v>
      </c>
    </row>
    <row r="57" spans="1:9" ht="12.75" customHeight="1" x14ac:dyDescent="0.2">
      <c r="A57" s="182" t="s">
        <v>51</v>
      </c>
      <c r="B57" s="182"/>
      <c r="C57" s="182"/>
      <c r="D57" s="182"/>
      <c r="E57" s="182"/>
      <c r="F57" s="182"/>
      <c r="G57" s="11">
        <v>50</v>
      </c>
      <c r="H57" s="18">
        <v>8863</v>
      </c>
      <c r="I57" s="18">
        <v>13743</v>
      </c>
    </row>
    <row r="58" spans="1:9" ht="12.75" customHeight="1" x14ac:dyDescent="0.2">
      <c r="A58" s="182" t="s">
        <v>52</v>
      </c>
      <c r="B58" s="182"/>
      <c r="C58" s="182"/>
      <c r="D58" s="182"/>
      <c r="E58" s="182"/>
      <c r="F58" s="182"/>
      <c r="G58" s="11">
        <v>51</v>
      </c>
      <c r="H58" s="18">
        <v>1644738</v>
      </c>
      <c r="I58" s="18">
        <v>1495803</v>
      </c>
    </row>
    <row r="59" spans="1:9" ht="12.75" customHeight="1" x14ac:dyDescent="0.2">
      <c r="A59" s="182" t="s">
        <v>53</v>
      </c>
      <c r="B59" s="182"/>
      <c r="C59" s="182"/>
      <c r="D59" s="182"/>
      <c r="E59" s="182"/>
      <c r="F59" s="182"/>
      <c r="G59" s="11">
        <v>52</v>
      </c>
      <c r="H59" s="18">
        <v>323028</v>
      </c>
      <c r="I59" s="18">
        <v>272913</v>
      </c>
    </row>
    <row r="60" spans="1:9" ht="12.75" customHeight="1" x14ac:dyDescent="0.2">
      <c r="A60" s="183" t="s">
        <v>54</v>
      </c>
      <c r="B60" s="183"/>
      <c r="C60" s="183"/>
      <c r="D60" s="183"/>
      <c r="E60" s="183"/>
      <c r="F60" s="183"/>
      <c r="G60" s="12">
        <v>53</v>
      </c>
      <c r="H60" s="120">
        <f>SUM(H61:H69)</f>
        <v>3267354</v>
      </c>
      <c r="I60" s="120">
        <f>SUM(I61:I69)</f>
        <v>3150273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3267354</v>
      </c>
      <c r="I63" s="18">
        <v>3150273</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3046020</v>
      </c>
      <c r="I70" s="18">
        <v>3666858</v>
      </c>
    </row>
    <row r="71" spans="1:9" ht="12.75" customHeight="1" x14ac:dyDescent="0.2">
      <c r="A71" s="198" t="s">
        <v>58</v>
      </c>
      <c r="B71" s="198"/>
      <c r="C71" s="198"/>
      <c r="D71" s="198"/>
      <c r="E71" s="198"/>
      <c r="F71" s="198"/>
      <c r="G71" s="11">
        <v>64</v>
      </c>
      <c r="H71" s="18">
        <v>800592</v>
      </c>
      <c r="I71" s="18">
        <v>590312</v>
      </c>
    </row>
    <row r="72" spans="1:9" ht="12.75" customHeight="1" x14ac:dyDescent="0.2">
      <c r="A72" s="184" t="s">
        <v>304</v>
      </c>
      <c r="B72" s="184"/>
      <c r="C72" s="184"/>
      <c r="D72" s="184"/>
      <c r="E72" s="184"/>
      <c r="F72" s="184"/>
      <c r="G72" s="12">
        <v>65</v>
      </c>
      <c r="H72" s="120">
        <f>H8+H9+H44+H71</f>
        <v>158091040</v>
      </c>
      <c r="I72" s="120">
        <f>I8+I9+I44+I71</f>
        <v>155201086</v>
      </c>
    </row>
    <row r="73" spans="1:9" ht="12.75" customHeight="1" x14ac:dyDescent="0.2">
      <c r="A73" s="198" t="s">
        <v>59</v>
      </c>
      <c r="B73" s="198"/>
      <c r="C73" s="198"/>
      <c r="D73" s="198"/>
      <c r="E73" s="198"/>
      <c r="F73" s="198"/>
      <c r="G73" s="11">
        <v>66</v>
      </c>
      <c r="H73" s="18">
        <v>9222292</v>
      </c>
      <c r="I73" s="18">
        <v>7743013</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91544741</v>
      </c>
      <c r="I75" s="121">
        <f>I76+I77+I78+I84+I85+I91+I94+I97</f>
        <v>92560423</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25839403</v>
      </c>
      <c r="I77" s="18">
        <v>25839403</v>
      </c>
    </row>
    <row r="78" spans="1:9" ht="12.75" customHeight="1" x14ac:dyDescent="0.2">
      <c r="A78" s="183" t="s">
        <v>63</v>
      </c>
      <c r="B78" s="183"/>
      <c r="C78" s="183"/>
      <c r="D78" s="183"/>
      <c r="E78" s="183"/>
      <c r="F78" s="183"/>
      <c r="G78" s="12">
        <v>70</v>
      </c>
      <c r="H78" s="121">
        <f>SUM(H79:H83)</f>
        <v>9923041</v>
      </c>
      <c r="I78" s="121">
        <f>SUM(I79:I83)</f>
        <v>9923041</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793595</v>
      </c>
      <c r="I80" s="18">
        <v>793595</v>
      </c>
    </row>
    <row r="81" spans="1:9" ht="12.75" customHeight="1" x14ac:dyDescent="0.2">
      <c r="A81" s="182" t="s">
        <v>66</v>
      </c>
      <c r="B81" s="182"/>
      <c r="C81" s="182"/>
      <c r="D81" s="182"/>
      <c r="E81" s="182"/>
      <c r="F81" s="182"/>
      <c r="G81" s="11">
        <v>73</v>
      </c>
      <c r="H81" s="18">
        <v>-793595</v>
      </c>
      <c r="I81" s="18">
        <v>-793595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9109602</v>
      </c>
      <c r="I83" s="18">
        <v>9109602</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789991</v>
      </c>
      <c r="I91" s="120">
        <f>I92-I93</f>
        <v>1187705</v>
      </c>
    </row>
    <row r="92" spans="1:9" ht="12.75" customHeight="1" x14ac:dyDescent="0.2">
      <c r="A92" s="182" t="s">
        <v>72</v>
      </c>
      <c r="B92" s="182"/>
      <c r="C92" s="182"/>
      <c r="D92" s="182"/>
      <c r="E92" s="182"/>
      <c r="F92" s="182"/>
      <c r="G92" s="11">
        <v>84</v>
      </c>
      <c r="H92" s="18">
        <v>789991</v>
      </c>
      <c r="I92" s="18">
        <v>1187705</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397714</v>
      </c>
      <c r="I94" s="120">
        <f>I95-I96</f>
        <v>1015682</v>
      </c>
    </row>
    <row r="95" spans="1:9" ht="12.75" customHeight="1" x14ac:dyDescent="0.2">
      <c r="A95" s="182" t="s">
        <v>74</v>
      </c>
      <c r="B95" s="182"/>
      <c r="C95" s="182"/>
      <c r="D95" s="182"/>
      <c r="E95" s="182"/>
      <c r="F95" s="182"/>
      <c r="G95" s="11">
        <v>87</v>
      </c>
      <c r="H95" s="18">
        <v>397714</v>
      </c>
      <c r="I95" s="18">
        <v>1015682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369303</v>
      </c>
      <c r="I98" s="120">
        <f>SUM(I99:I104)</f>
        <v>369303</v>
      </c>
    </row>
    <row r="99" spans="1:9" ht="12.75" customHeight="1" x14ac:dyDescent="0.2">
      <c r="A99" s="182" t="s">
        <v>77</v>
      </c>
      <c r="B99" s="182"/>
      <c r="C99" s="182"/>
      <c r="D99" s="182"/>
      <c r="E99" s="182"/>
      <c r="F99" s="182"/>
      <c r="G99" s="11">
        <v>91</v>
      </c>
      <c r="H99" s="18">
        <v>216434</v>
      </c>
      <c r="I99" s="18">
        <v>216434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152869</v>
      </c>
      <c r="I104" s="18">
        <v>152869</v>
      </c>
    </row>
    <row r="105" spans="1:9" ht="12.75" customHeight="1" x14ac:dyDescent="0.2">
      <c r="A105" s="184" t="s">
        <v>356</v>
      </c>
      <c r="B105" s="184"/>
      <c r="C105" s="184"/>
      <c r="D105" s="184"/>
      <c r="E105" s="184"/>
      <c r="F105" s="184"/>
      <c r="G105" s="12">
        <v>97</v>
      </c>
      <c r="H105" s="120">
        <f>SUM(H106:H116)</f>
        <v>17765415</v>
      </c>
      <c r="I105" s="120">
        <f>SUM(I106:I116)</f>
        <v>24835804</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16178242</v>
      </c>
      <c r="I111" s="18">
        <v>23406800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1200852</v>
      </c>
      <c r="I115" s="18">
        <v>1042683</v>
      </c>
    </row>
    <row r="116" spans="1:9" ht="12.75" customHeight="1" x14ac:dyDescent="0.2">
      <c r="A116" s="182" t="s">
        <v>93</v>
      </c>
      <c r="B116" s="182"/>
      <c r="C116" s="182"/>
      <c r="D116" s="182"/>
      <c r="E116" s="182"/>
      <c r="F116" s="182"/>
      <c r="G116" s="11">
        <v>108</v>
      </c>
      <c r="H116" s="18">
        <v>386321</v>
      </c>
      <c r="I116" s="18">
        <v>386321</v>
      </c>
    </row>
    <row r="117" spans="1:9" ht="12.75" customHeight="1" x14ac:dyDescent="0.2">
      <c r="A117" s="184" t="s">
        <v>357</v>
      </c>
      <c r="B117" s="184"/>
      <c r="C117" s="184"/>
      <c r="D117" s="184"/>
      <c r="E117" s="184"/>
      <c r="F117" s="184"/>
      <c r="G117" s="12">
        <v>109</v>
      </c>
      <c r="H117" s="120">
        <f>SUM(H118:H131)</f>
        <v>47781791</v>
      </c>
      <c r="I117" s="120">
        <f>SUM(I118:I131)</f>
        <v>37077760</v>
      </c>
    </row>
    <row r="118" spans="1:9" ht="12.75" customHeight="1" x14ac:dyDescent="0.2">
      <c r="A118" s="182" t="s">
        <v>83</v>
      </c>
      <c r="B118" s="182"/>
      <c r="C118" s="182"/>
      <c r="D118" s="182"/>
      <c r="E118" s="182"/>
      <c r="F118" s="182"/>
      <c r="G118" s="11">
        <v>110</v>
      </c>
      <c r="H118" s="18">
        <v>1627532</v>
      </c>
      <c r="I118" s="18">
        <v>1929007</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12595</v>
      </c>
      <c r="I120" s="18">
        <v>19831</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1904117</v>
      </c>
      <c r="I122" s="18">
        <v>1916800</v>
      </c>
    </row>
    <row r="123" spans="1:9" ht="12.75" customHeight="1" x14ac:dyDescent="0.2">
      <c r="A123" s="182" t="s">
        <v>88</v>
      </c>
      <c r="B123" s="182"/>
      <c r="C123" s="182"/>
      <c r="D123" s="182"/>
      <c r="E123" s="182"/>
      <c r="F123" s="182"/>
      <c r="G123" s="11">
        <v>115</v>
      </c>
      <c r="H123" s="18">
        <v>22561559</v>
      </c>
      <c r="I123" s="18">
        <v>14623125</v>
      </c>
    </row>
    <row r="124" spans="1:9" ht="12.75" customHeight="1" x14ac:dyDescent="0.2">
      <c r="A124" s="182" t="s">
        <v>89</v>
      </c>
      <c r="B124" s="182"/>
      <c r="C124" s="182"/>
      <c r="D124" s="182"/>
      <c r="E124" s="182"/>
      <c r="F124" s="182"/>
      <c r="G124" s="11">
        <v>116</v>
      </c>
      <c r="H124" s="18">
        <v>877947</v>
      </c>
      <c r="I124" s="18">
        <v>1763113</v>
      </c>
    </row>
    <row r="125" spans="1:9" ht="12.75" customHeight="1" x14ac:dyDescent="0.2">
      <c r="A125" s="182" t="s">
        <v>90</v>
      </c>
      <c r="B125" s="182"/>
      <c r="C125" s="182"/>
      <c r="D125" s="182"/>
      <c r="E125" s="182"/>
      <c r="F125" s="182"/>
      <c r="G125" s="11">
        <v>117</v>
      </c>
      <c r="H125" s="18">
        <v>16360461</v>
      </c>
      <c r="I125" s="18">
        <v>12859155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1349880</v>
      </c>
      <c r="I127" s="18">
        <v>2072522</v>
      </c>
    </row>
    <row r="128" spans="1:9" x14ac:dyDescent="0.2">
      <c r="A128" s="182" t="s">
        <v>95</v>
      </c>
      <c r="B128" s="182"/>
      <c r="C128" s="182"/>
      <c r="D128" s="182"/>
      <c r="E128" s="182"/>
      <c r="F128" s="182"/>
      <c r="G128" s="11">
        <v>120</v>
      </c>
      <c r="H128" s="18">
        <v>1213231</v>
      </c>
      <c r="I128" s="18">
        <v>109369</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1852120</v>
      </c>
      <c r="I131" s="18">
        <v>1762489</v>
      </c>
    </row>
    <row r="132" spans="1:9" ht="22.15" customHeight="1" x14ac:dyDescent="0.2">
      <c r="A132" s="198" t="s">
        <v>99</v>
      </c>
      <c r="B132" s="198"/>
      <c r="C132" s="198"/>
      <c r="D132" s="198"/>
      <c r="E132" s="198"/>
      <c r="F132" s="198"/>
      <c r="G132" s="11">
        <v>124</v>
      </c>
      <c r="H132" s="18">
        <v>629790</v>
      </c>
      <c r="I132" s="18">
        <v>357796</v>
      </c>
    </row>
    <row r="133" spans="1:9" ht="12.75" customHeight="1" x14ac:dyDescent="0.2">
      <c r="A133" s="184" t="s">
        <v>358</v>
      </c>
      <c r="B133" s="184"/>
      <c r="C133" s="184"/>
      <c r="D133" s="184"/>
      <c r="E133" s="184"/>
      <c r="F133" s="184"/>
      <c r="G133" s="12">
        <v>125</v>
      </c>
      <c r="H133" s="120">
        <f>H75+H98+H105+H117+H132</f>
        <v>158091040</v>
      </c>
      <c r="I133" s="120">
        <f>I75+I98+I105+I117+I132</f>
        <v>155201086</v>
      </c>
    </row>
    <row r="134" spans="1:9" x14ac:dyDescent="0.2">
      <c r="A134" s="198" t="s">
        <v>100</v>
      </c>
      <c r="B134" s="198"/>
      <c r="C134" s="198"/>
      <c r="D134" s="198"/>
      <c r="E134" s="198"/>
      <c r="F134" s="198"/>
      <c r="G134" s="11">
        <v>126</v>
      </c>
      <c r="H134" s="18">
        <v>9222292</v>
      </c>
      <c r="I134" s="18">
        <v>7743013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K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465</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463</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34146280</v>
      </c>
      <c r="I8" s="52">
        <f>SUM(I9:I13)</f>
        <v>34146280</v>
      </c>
      <c r="J8" s="52">
        <f>SUM(J9:J13)</f>
        <v>26508903</v>
      </c>
      <c r="K8" s="52">
        <f>SUM(K9:K13)</f>
        <v>26508903</v>
      </c>
    </row>
    <row r="9" spans="1:11" ht="12.75" customHeight="1" x14ac:dyDescent="0.2">
      <c r="A9" s="182" t="s">
        <v>115</v>
      </c>
      <c r="B9" s="182"/>
      <c r="C9" s="182"/>
      <c r="D9" s="182"/>
      <c r="E9" s="182"/>
      <c r="F9" s="182"/>
      <c r="G9" s="11">
        <v>2</v>
      </c>
      <c r="H9" s="53">
        <v>927476</v>
      </c>
      <c r="I9" s="53">
        <v>927476</v>
      </c>
      <c r="J9" s="53">
        <v>783380</v>
      </c>
      <c r="K9" s="53">
        <v>783380</v>
      </c>
    </row>
    <row r="10" spans="1:11" ht="12.75" customHeight="1" x14ac:dyDescent="0.2">
      <c r="A10" s="182" t="s">
        <v>116</v>
      </c>
      <c r="B10" s="182"/>
      <c r="C10" s="182"/>
      <c r="D10" s="182"/>
      <c r="E10" s="182"/>
      <c r="F10" s="182"/>
      <c r="G10" s="11">
        <v>3</v>
      </c>
      <c r="H10" s="53">
        <v>31599250</v>
      </c>
      <c r="I10" s="53">
        <v>31599250</v>
      </c>
      <c r="J10" s="53">
        <v>25190354</v>
      </c>
      <c r="K10" s="53">
        <v>25190354</v>
      </c>
    </row>
    <row r="11" spans="1:11" ht="12.75" customHeight="1" x14ac:dyDescent="0.2">
      <c r="A11" s="182" t="s">
        <v>117</v>
      </c>
      <c r="B11" s="182"/>
      <c r="C11" s="182"/>
      <c r="D11" s="182"/>
      <c r="E11" s="182"/>
      <c r="F11" s="182"/>
      <c r="G11" s="11">
        <v>4</v>
      </c>
      <c r="H11" s="53">
        <v>15934</v>
      </c>
      <c r="I11" s="53">
        <v>15934</v>
      </c>
      <c r="J11" s="53">
        <v>0</v>
      </c>
      <c r="K11" s="53">
        <v>0</v>
      </c>
    </row>
    <row r="12" spans="1:11" ht="12.75" customHeight="1" x14ac:dyDescent="0.2">
      <c r="A12" s="182" t="s">
        <v>118</v>
      </c>
      <c r="B12" s="182"/>
      <c r="C12" s="182"/>
      <c r="D12" s="182"/>
      <c r="E12" s="182"/>
      <c r="F12" s="182"/>
      <c r="G12" s="11">
        <v>5</v>
      </c>
      <c r="H12" s="53">
        <v>1178514</v>
      </c>
      <c r="I12" s="53">
        <v>1178514</v>
      </c>
      <c r="J12" s="53">
        <v>59408</v>
      </c>
      <c r="K12" s="53">
        <v>59408</v>
      </c>
    </row>
    <row r="13" spans="1:11" ht="12.75" customHeight="1" x14ac:dyDescent="0.2">
      <c r="A13" s="182" t="s">
        <v>119</v>
      </c>
      <c r="B13" s="182"/>
      <c r="C13" s="182"/>
      <c r="D13" s="182"/>
      <c r="E13" s="182"/>
      <c r="F13" s="182"/>
      <c r="G13" s="11">
        <v>6</v>
      </c>
      <c r="H13" s="53">
        <v>425106</v>
      </c>
      <c r="I13" s="53">
        <v>425106</v>
      </c>
      <c r="J13" s="53">
        <v>475761</v>
      </c>
      <c r="K13" s="53">
        <v>475761</v>
      </c>
    </row>
    <row r="14" spans="1:11" ht="12.75" customHeight="1" x14ac:dyDescent="0.2">
      <c r="A14" s="216" t="s">
        <v>360</v>
      </c>
      <c r="B14" s="216"/>
      <c r="C14" s="216"/>
      <c r="D14" s="216"/>
      <c r="E14" s="216"/>
      <c r="F14" s="216"/>
      <c r="G14" s="12">
        <v>7</v>
      </c>
      <c r="H14" s="52">
        <f>H15+H16+H20+H24+H25+H26+H29+H36</f>
        <v>33130109</v>
      </c>
      <c r="I14" s="52">
        <f>I15+I16+I20+I24+I25+I26+I29+I36</f>
        <v>33130109</v>
      </c>
      <c r="J14" s="52">
        <f>J15+J16+J20+J24+J25+J26+J29+J36</f>
        <v>25886730</v>
      </c>
      <c r="K14" s="52">
        <f>K15+K16+K20+K24+K25+K26+K29+K36</f>
        <v>25886730</v>
      </c>
    </row>
    <row r="15" spans="1:11" ht="12.75" customHeight="1" x14ac:dyDescent="0.2">
      <c r="A15" s="182" t="s">
        <v>104</v>
      </c>
      <c r="B15" s="182"/>
      <c r="C15" s="182"/>
      <c r="D15" s="182"/>
      <c r="E15" s="182"/>
      <c r="F15" s="182"/>
      <c r="G15" s="11">
        <v>8</v>
      </c>
      <c r="H15" s="53">
        <v>293183</v>
      </c>
      <c r="I15" s="53">
        <v>293183</v>
      </c>
      <c r="J15" s="53">
        <v>240842</v>
      </c>
      <c r="K15" s="53">
        <v>240842</v>
      </c>
    </row>
    <row r="16" spans="1:11" ht="12.75" customHeight="1" x14ac:dyDescent="0.2">
      <c r="A16" s="183" t="s">
        <v>440</v>
      </c>
      <c r="B16" s="183"/>
      <c r="C16" s="183"/>
      <c r="D16" s="183"/>
      <c r="E16" s="183"/>
      <c r="F16" s="183"/>
      <c r="G16" s="12">
        <v>9</v>
      </c>
      <c r="H16" s="52">
        <f>SUM(H17:H19)</f>
        <v>24674158</v>
      </c>
      <c r="I16" s="52">
        <f>SUM(I17:I19)</f>
        <v>24674158</v>
      </c>
      <c r="J16" s="52">
        <f>SUM(J17:J19)</f>
        <v>16512261</v>
      </c>
      <c r="K16" s="52">
        <f>SUM(K17:K19)</f>
        <v>16512261</v>
      </c>
    </row>
    <row r="17" spans="1:11" ht="12.75" customHeight="1" x14ac:dyDescent="0.2">
      <c r="A17" s="217" t="s">
        <v>120</v>
      </c>
      <c r="B17" s="217"/>
      <c r="C17" s="217"/>
      <c r="D17" s="217"/>
      <c r="E17" s="217"/>
      <c r="F17" s="217"/>
      <c r="G17" s="11">
        <v>10</v>
      </c>
      <c r="H17" s="53">
        <v>11883246</v>
      </c>
      <c r="I17" s="53">
        <v>11883246</v>
      </c>
      <c r="J17" s="53">
        <v>12001071</v>
      </c>
      <c r="K17" s="53">
        <v>12001071</v>
      </c>
    </row>
    <row r="18" spans="1:11" ht="12.75" customHeight="1" x14ac:dyDescent="0.2">
      <c r="A18" s="217" t="s">
        <v>121</v>
      </c>
      <c r="B18" s="217"/>
      <c r="C18" s="217"/>
      <c r="D18" s="217"/>
      <c r="E18" s="217"/>
      <c r="F18" s="217"/>
      <c r="G18" s="11">
        <v>11</v>
      </c>
      <c r="H18" s="53">
        <v>10870549</v>
      </c>
      <c r="I18" s="53">
        <v>10870549</v>
      </c>
      <c r="J18" s="53">
        <v>2855331</v>
      </c>
      <c r="K18" s="53">
        <v>2855331</v>
      </c>
    </row>
    <row r="19" spans="1:11" ht="12.75" customHeight="1" x14ac:dyDescent="0.2">
      <c r="A19" s="217" t="s">
        <v>122</v>
      </c>
      <c r="B19" s="217"/>
      <c r="C19" s="217"/>
      <c r="D19" s="217"/>
      <c r="E19" s="217"/>
      <c r="F19" s="217"/>
      <c r="G19" s="11">
        <v>12</v>
      </c>
      <c r="H19" s="53">
        <v>1920363</v>
      </c>
      <c r="I19" s="53">
        <v>1920363</v>
      </c>
      <c r="J19" s="53">
        <v>1655859</v>
      </c>
      <c r="K19" s="53">
        <v>1655859</v>
      </c>
    </row>
    <row r="20" spans="1:11" ht="12.75" customHeight="1" x14ac:dyDescent="0.2">
      <c r="A20" s="183" t="s">
        <v>441</v>
      </c>
      <c r="B20" s="183"/>
      <c r="C20" s="183"/>
      <c r="D20" s="183"/>
      <c r="E20" s="183"/>
      <c r="F20" s="183"/>
      <c r="G20" s="12">
        <v>13</v>
      </c>
      <c r="H20" s="52">
        <f>SUM(H21:H23)</f>
        <v>4946943</v>
      </c>
      <c r="I20" s="52">
        <f>SUM(I21:I23)</f>
        <v>4946943</v>
      </c>
      <c r="J20" s="52">
        <f>SUM(J21:J23)</f>
        <v>5805228</v>
      </c>
      <c r="K20" s="52">
        <f>SUM(K21:K23)</f>
        <v>5805228</v>
      </c>
    </row>
    <row r="21" spans="1:11" ht="12.75" customHeight="1" x14ac:dyDescent="0.2">
      <c r="A21" s="217" t="s">
        <v>105</v>
      </c>
      <c r="B21" s="217"/>
      <c r="C21" s="217"/>
      <c r="D21" s="217"/>
      <c r="E21" s="217"/>
      <c r="F21" s="217"/>
      <c r="G21" s="11">
        <v>14</v>
      </c>
      <c r="H21" s="53">
        <v>3149690</v>
      </c>
      <c r="I21" s="53">
        <v>3149690</v>
      </c>
      <c r="J21" s="53">
        <v>4394282</v>
      </c>
      <c r="K21" s="53">
        <v>4394282</v>
      </c>
    </row>
    <row r="22" spans="1:11" ht="12.75" customHeight="1" x14ac:dyDescent="0.2">
      <c r="A22" s="217" t="s">
        <v>106</v>
      </c>
      <c r="B22" s="217"/>
      <c r="C22" s="217"/>
      <c r="D22" s="217"/>
      <c r="E22" s="217"/>
      <c r="F22" s="217"/>
      <c r="G22" s="11">
        <v>15</v>
      </c>
      <c r="H22" s="53">
        <v>1163984</v>
      </c>
      <c r="I22" s="53">
        <v>1163984</v>
      </c>
      <c r="J22" s="53">
        <v>916838</v>
      </c>
      <c r="K22" s="53">
        <v>916838</v>
      </c>
    </row>
    <row r="23" spans="1:11" ht="12.75" customHeight="1" x14ac:dyDescent="0.2">
      <c r="A23" s="217" t="s">
        <v>107</v>
      </c>
      <c r="B23" s="217"/>
      <c r="C23" s="217"/>
      <c r="D23" s="217"/>
      <c r="E23" s="217"/>
      <c r="F23" s="217"/>
      <c r="G23" s="11">
        <v>16</v>
      </c>
      <c r="H23" s="53">
        <v>633269</v>
      </c>
      <c r="I23" s="53">
        <v>633269</v>
      </c>
      <c r="J23" s="53">
        <v>494108</v>
      </c>
      <c r="K23" s="53">
        <v>494108</v>
      </c>
    </row>
    <row r="24" spans="1:11" ht="12.75" customHeight="1" x14ac:dyDescent="0.2">
      <c r="A24" s="182" t="s">
        <v>108</v>
      </c>
      <c r="B24" s="182"/>
      <c r="C24" s="182"/>
      <c r="D24" s="182"/>
      <c r="E24" s="182"/>
      <c r="F24" s="182"/>
      <c r="G24" s="11">
        <v>17</v>
      </c>
      <c r="H24" s="53">
        <v>1793410</v>
      </c>
      <c r="I24" s="53">
        <v>1793410</v>
      </c>
      <c r="J24" s="53">
        <v>2254623</v>
      </c>
      <c r="K24" s="53">
        <v>2254623</v>
      </c>
    </row>
    <row r="25" spans="1:11" ht="12.75" customHeight="1" x14ac:dyDescent="0.2">
      <c r="A25" s="182" t="s">
        <v>109</v>
      </c>
      <c r="B25" s="182"/>
      <c r="C25" s="182"/>
      <c r="D25" s="182"/>
      <c r="E25" s="182"/>
      <c r="F25" s="182"/>
      <c r="G25" s="11">
        <v>18</v>
      </c>
      <c r="H25" s="53">
        <v>1340103</v>
      </c>
      <c r="I25" s="53">
        <v>1340103</v>
      </c>
      <c r="J25" s="53">
        <v>1043412</v>
      </c>
      <c r="K25" s="53">
        <v>1043412</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82312</v>
      </c>
      <c r="I36" s="53">
        <v>82312</v>
      </c>
      <c r="J36" s="53">
        <v>30364</v>
      </c>
      <c r="K36" s="53">
        <v>30364</v>
      </c>
    </row>
    <row r="37" spans="1:11" ht="12.75" customHeight="1" x14ac:dyDescent="0.2">
      <c r="A37" s="216" t="s">
        <v>361</v>
      </c>
      <c r="B37" s="216"/>
      <c r="C37" s="216"/>
      <c r="D37" s="216"/>
      <c r="E37" s="216"/>
      <c r="F37" s="216"/>
      <c r="G37" s="12">
        <v>30</v>
      </c>
      <c r="H37" s="52">
        <f>SUM(H38:H47)</f>
        <v>154243</v>
      </c>
      <c r="I37" s="52">
        <f>SUM(I38:I47)</f>
        <v>154243</v>
      </c>
      <c r="J37" s="52">
        <f>SUM(J38:J47)</f>
        <v>816688</v>
      </c>
      <c r="K37" s="52">
        <f>SUM(K38:K47)</f>
        <v>816688</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618257</v>
      </c>
      <c r="K39" s="53">
        <v>618257</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154215</v>
      </c>
      <c r="I41" s="53">
        <v>154215</v>
      </c>
      <c r="J41" s="53">
        <v>197185</v>
      </c>
      <c r="K41" s="53">
        <v>197185</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28</v>
      </c>
      <c r="I44" s="53">
        <v>28</v>
      </c>
      <c r="J44" s="53">
        <v>13</v>
      </c>
      <c r="K44" s="53">
        <v>13</v>
      </c>
    </row>
    <row r="45" spans="1:11" ht="12.75" customHeight="1" x14ac:dyDescent="0.2">
      <c r="A45" s="182" t="s">
        <v>138</v>
      </c>
      <c r="B45" s="182"/>
      <c r="C45" s="182"/>
      <c r="D45" s="182"/>
      <c r="E45" s="182"/>
      <c r="F45" s="182"/>
      <c r="G45" s="11">
        <v>38</v>
      </c>
      <c r="H45" s="53">
        <v>0</v>
      </c>
      <c r="I45" s="53">
        <v>0</v>
      </c>
      <c r="J45" s="53">
        <v>1233</v>
      </c>
      <c r="K45" s="53">
        <v>1233</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313704</v>
      </c>
      <c r="I48" s="52">
        <f>SUM(I49:I55)</f>
        <v>313704</v>
      </c>
      <c r="J48" s="52">
        <f>SUM(J49:J55)</f>
        <v>323823</v>
      </c>
      <c r="K48" s="52">
        <f>SUM(K49:K55)</f>
        <v>323823</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313124</v>
      </c>
      <c r="I51" s="53">
        <v>313124</v>
      </c>
      <c r="J51" s="53">
        <v>323292</v>
      </c>
      <c r="K51" s="53">
        <v>323292</v>
      </c>
    </row>
    <row r="52" spans="1:11" ht="12.75" customHeight="1" x14ac:dyDescent="0.2">
      <c r="A52" s="220" t="s">
        <v>144</v>
      </c>
      <c r="B52" s="220"/>
      <c r="C52" s="220"/>
      <c r="D52" s="220"/>
      <c r="E52" s="220"/>
      <c r="F52" s="220"/>
      <c r="G52" s="11">
        <v>45</v>
      </c>
      <c r="H52" s="53">
        <v>580</v>
      </c>
      <c r="I52" s="53">
        <v>580</v>
      </c>
      <c r="J52" s="53">
        <v>531</v>
      </c>
      <c r="K52" s="53">
        <v>531</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34300523</v>
      </c>
      <c r="I60" s="52">
        <f t="shared" ref="I60:K60" si="0">I8+I37+I56+I57</f>
        <v>34300523</v>
      </c>
      <c r="J60" s="52">
        <f t="shared" si="0"/>
        <v>27325591</v>
      </c>
      <c r="K60" s="52">
        <f t="shared" si="0"/>
        <v>27325591</v>
      </c>
    </row>
    <row r="61" spans="1:11" ht="12.75" customHeight="1" x14ac:dyDescent="0.2">
      <c r="A61" s="216" t="s">
        <v>364</v>
      </c>
      <c r="B61" s="216"/>
      <c r="C61" s="216"/>
      <c r="D61" s="216"/>
      <c r="E61" s="216"/>
      <c r="F61" s="216"/>
      <c r="G61" s="12">
        <v>54</v>
      </c>
      <c r="H61" s="52">
        <f>H14+H48+H58+H59</f>
        <v>33443813</v>
      </c>
      <c r="I61" s="52">
        <f t="shared" ref="I61:K61" si="1">I14+I48+I58+I59</f>
        <v>33443813</v>
      </c>
      <c r="J61" s="52">
        <f t="shared" si="1"/>
        <v>26210553</v>
      </c>
      <c r="K61" s="52">
        <f t="shared" si="1"/>
        <v>26210553</v>
      </c>
    </row>
    <row r="62" spans="1:11" ht="12.75" customHeight="1" x14ac:dyDescent="0.2">
      <c r="A62" s="216" t="s">
        <v>365</v>
      </c>
      <c r="B62" s="216"/>
      <c r="C62" s="216"/>
      <c r="D62" s="216"/>
      <c r="E62" s="216"/>
      <c r="F62" s="216"/>
      <c r="G62" s="12">
        <v>55</v>
      </c>
      <c r="H62" s="52">
        <f>H60-H61</f>
        <v>856710</v>
      </c>
      <c r="I62" s="52">
        <f t="shared" ref="I62:K62" si="2">I60-I61</f>
        <v>856710</v>
      </c>
      <c r="J62" s="52">
        <f t="shared" si="2"/>
        <v>1115038</v>
      </c>
      <c r="K62" s="52">
        <f t="shared" si="2"/>
        <v>1115038</v>
      </c>
    </row>
    <row r="63" spans="1:11" ht="12.75" customHeight="1" x14ac:dyDescent="0.2">
      <c r="A63" s="221" t="s">
        <v>366</v>
      </c>
      <c r="B63" s="221"/>
      <c r="C63" s="221"/>
      <c r="D63" s="221"/>
      <c r="E63" s="221"/>
      <c r="F63" s="221"/>
      <c r="G63" s="12">
        <v>56</v>
      </c>
      <c r="H63" s="52">
        <f>+IF((H60-H61)&gt;0,(H60-H61),0)</f>
        <v>856710</v>
      </c>
      <c r="I63" s="52">
        <f t="shared" ref="I63:K63" si="3">+IF((I60-I61)&gt;0,(I60-I61),0)</f>
        <v>856710</v>
      </c>
      <c r="J63" s="52">
        <f t="shared" si="3"/>
        <v>1115038</v>
      </c>
      <c r="K63" s="52">
        <f t="shared" si="3"/>
        <v>1115038</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0</v>
      </c>
      <c r="I65" s="53">
        <v>0</v>
      </c>
      <c r="J65" s="53">
        <v>99356</v>
      </c>
      <c r="K65" s="53">
        <v>99356</v>
      </c>
    </row>
    <row r="66" spans="1:11" ht="12.75" customHeight="1" x14ac:dyDescent="0.2">
      <c r="A66" s="216" t="s">
        <v>368</v>
      </c>
      <c r="B66" s="216"/>
      <c r="C66" s="216"/>
      <c r="D66" s="216"/>
      <c r="E66" s="216"/>
      <c r="F66" s="216"/>
      <c r="G66" s="12">
        <v>59</v>
      </c>
      <c r="H66" s="52">
        <f>H62-H65</f>
        <v>856710</v>
      </c>
      <c r="I66" s="52">
        <f t="shared" ref="I66:K66" si="5">I62-I65</f>
        <v>856710</v>
      </c>
      <c r="J66" s="52">
        <f t="shared" si="5"/>
        <v>1015682</v>
      </c>
      <c r="K66" s="52">
        <f t="shared" si="5"/>
        <v>1015682</v>
      </c>
    </row>
    <row r="67" spans="1:11" ht="12.75" customHeight="1" x14ac:dyDescent="0.2">
      <c r="A67" s="221" t="s">
        <v>369</v>
      </c>
      <c r="B67" s="221"/>
      <c r="C67" s="221"/>
      <c r="D67" s="221"/>
      <c r="E67" s="221"/>
      <c r="F67" s="221"/>
      <c r="G67" s="12">
        <v>60</v>
      </c>
      <c r="H67" s="52">
        <f>+IF((H62-H65)&gt;0,(H62-H65),0)</f>
        <v>856710</v>
      </c>
      <c r="I67" s="52">
        <f t="shared" ref="I67:K67" si="6">+IF((I62-I65)&gt;0,(I62-I65),0)</f>
        <v>856710</v>
      </c>
      <c r="J67" s="52">
        <f t="shared" si="6"/>
        <v>1015682</v>
      </c>
      <c r="K67" s="52">
        <f t="shared" si="6"/>
        <v>1015682</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856710</v>
      </c>
      <c r="I89" s="56">
        <v>856710</v>
      </c>
      <c r="J89" s="56">
        <v>1015682</v>
      </c>
      <c r="K89" s="56">
        <v>1015682</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856710</v>
      </c>
      <c r="I109" s="55">
        <f>I89+I108</f>
        <v>856710</v>
      </c>
      <c r="J109" s="55">
        <f t="shared" ref="J109:K109" si="12">J89+J108</f>
        <v>1015682</v>
      </c>
      <c r="K109" s="55">
        <f t="shared" si="12"/>
        <v>1015682</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466</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463</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856710</v>
      </c>
      <c r="I8" s="68">
        <v>1115038</v>
      </c>
    </row>
    <row r="9" spans="1:9" ht="12.75" customHeight="1" x14ac:dyDescent="0.2">
      <c r="A9" s="240" t="s">
        <v>171</v>
      </c>
      <c r="B9" s="240"/>
      <c r="C9" s="240"/>
      <c r="D9" s="240"/>
      <c r="E9" s="240"/>
      <c r="F9" s="240"/>
      <c r="G9" s="69">
        <v>2</v>
      </c>
      <c r="H9" s="70">
        <f>H10+H11+H12+H13+H14+H15+H16+H17</f>
        <v>8721755</v>
      </c>
      <c r="I9" s="70">
        <f>I10+I11+I12+I13+I14+I15+I16+I17</f>
        <v>1341875</v>
      </c>
    </row>
    <row r="10" spans="1:9" ht="12.75" customHeight="1" x14ac:dyDescent="0.2">
      <c r="A10" s="217" t="s">
        <v>172</v>
      </c>
      <c r="B10" s="217"/>
      <c r="C10" s="217"/>
      <c r="D10" s="217"/>
      <c r="E10" s="217"/>
      <c r="F10" s="217"/>
      <c r="G10" s="67">
        <v>3</v>
      </c>
      <c r="H10" s="68">
        <v>1793410</v>
      </c>
      <c r="I10" s="68">
        <v>2254623</v>
      </c>
    </row>
    <row r="11" spans="1:9" ht="22.15" customHeight="1" x14ac:dyDescent="0.2">
      <c r="A11" s="217" t="s">
        <v>173</v>
      </c>
      <c r="B11" s="217"/>
      <c r="C11" s="217"/>
      <c r="D11" s="217"/>
      <c r="E11" s="217"/>
      <c r="F11" s="217"/>
      <c r="G11" s="67">
        <v>4</v>
      </c>
      <c r="H11" s="68">
        <v>-1339360</v>
      </c>
      <c r="I11" s="68">
        <v>-419992</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-154243</v>
      </c>
      <c r="I13" s="68">
        <v>-815455</v>
      </c>
    </row>
    <row r="14" spans="1:9" ht="12.75" customHeight="1" x14ac:dyDescent="0.2">
      <c r="A14" s="217" t="s">
        <v>176</v>
      </c>
      <c r="B14" s="217"/>
      <c r="C14" s="217"/>
      <c r="D14" s="217"/>
      <c r="E14" s="217"/>
      <c r="F14" s="217"/>
      <c r="G14" s="67">
        <v>7</v>
      </c>
      <c r="H14" s="68">
        <v>313124</v>
      </c>
      <c r="I14" s="68">
        <v>323292</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141</v>
      </c>
      <c r="I16" s="68">
        <v>-593</v>
      </c>
    </row>
    <row r="17" spans="1:9" ht="25.15" customHeight="1" x14ac:dyDescent="0.2">
      <c r="A17" s="217" t="s">
        <v>179</v>
      </c>
      <c r="B17" s="217"/>
      <c r="C17" s="217"/>
      <c r="D17" s="217"/>
      <c r="E17" s="217"/>
      <c r="F17" s="217"/>
      <c r="G17" s="67">
        <v>10</v>
      </c>
      <c r="H17" s="68">
        <v>8108683</v>
      </c>
      <c r="I17" s="68">
        <v>0</v>
      </c>
    </row>
    <row r="18" spans="1:9" ht="28.15" customHeight="1" x14ac:dyDescent="0.2">
      <c r="A18" s="239" t="s">
        <v>306</v>
      </c>
      <c r="B18" s="239"/>
      <c r="C18" s="239"/>
      <c r="D18" s="239"/>
      <c r="E18" s="239"/>
      <c r="F18" s="239"/>
      <c r="G18" s="69">
        <v>11</v>
      </c>
      <c r="H18" s="70">
        <f>H8+H9</f>
        <v>9578465</v>
      </c>
      <c r="I18" s="70">
        <f>I8+I9</f>
        <v>2456913</v>
      </c>
    </row>
    <row r="19" spans="1:9" ht="12.75" customHeight="1" x14ac:dyDescent="0.2">
      <c r="A19" s="240" t="s">
        <v>180</v>
      </c>
      <c r="B19" s="240"/>
      <c r="C19" s="240"/>
      <c r="D19" s="240"/>
      <c r="E19" s="240"/>
      <c r="F19" s="240"/>
      <c r="G19" s="69">
        <v>12</v>
      </c>
      <c r="H19" s="70">
        <f>H20+H21+H22+H23</f>
        <v>-7231839</v>
      </c>
      <c r="I19" s="70">
        <f>I20+I21+I22+I23</f>
        <v>-2010295</v>
      </c>
    </row>
    <row r="20" spans="1:9" ht="12.75" customHeight="1" x14ac:dyDescent="0.2">
      <c r="A20" s="217" t="s">
        <v>181</v>
      </c>
      <c r="B20" s="217"/>
      <c r="C20" s="217"/>
      <c r="D20" s="217"/>
      <c r="E20" s="217"/>
      <c r="F20" s="217"/>
      <c r="G20" s="67">
        <v>13</v>
      </c>
      <c r="H20" s="68">
        <v>-877905</v>
      </c>
      <c r="I20" s="68">
        <v>-3002432</v>
      </c>
    </row>
    <row r="21" spans="1:9" ht="12.75" customHeight="1" x14ac:dyDescent="0.2">
      <c r="A21" s="217" t="s">
        <v>182</v>
      </c>
      <c r="B21" s="217"/>
      <c r="C21" s="217"/>
      <c r="D21" s="217"/>
      <c r="E21" s="217"/>
      <c r="F21" s="217"/>
      <c r="G21" s="67">
        <v>14</v>
      </c>
      <c r="H21" s="68">
        <v>-5859644</v>
      </c>
      <c r="I21" s="68">
        <v>-1037768</v>
      </c>
    </row>
    <row r="22" spans="1:9" ht="12.75" customHeight="1" x14ac:dyDescent="0.2">
      <c r="A22" s="217" t="s">
        <v>183</v>
      </c>
      <c r="B22" s="217"/>
      <c r="C22" s="217"/>
      <c r="D22" s="217"/>
      <c r="E22" s="217"/>
      <c r="F22" s="217"/>
      <c r="G22" s="67">
        <v>15</v>
      </c>
      <c r="H22" s="68">
        <v>-494290</v>
      </c>
      <c r="I22" s="68">
        <v>1819626</v>
      </c>
    </row>
    <row r="23" spans="1:9" ht="12.75" customHeight="1" x14ac:dyDescent="0.2">
      <c r="A23" s="217" t="s">
        <v>184</v>
      </c>
      <c r="B23" s="217"/>
      <c r="C23" s="217"/>
      <c r="D23" s="217"/>
      <c r="E23" s="217"/>
      <c r="F23" s="217"/>
      <c r="G23" s="67">
        <v>16</v>
      </c>
      <c r="H23" s="68">
        <v>0</v>
      </c>
      <c r="I23" s="68">
        <v>210279</v>
      </c>
    </row>
    <row r="24" spans="1:9" ht="12.75" customHeight="1" x14ac:dyDescent="0.2">
      <c r="A24" s="239" t="s">
        <v>185</v>
      </c>
      <c r="B24" s="239"/>
      <c r="C24" s="239"/>
      <c r="D24" s="239"/>
      <c r="E24" s="239"/>
      <c r="F24" s="239"/>
      <c r="G24" s="69">
        <v>17</v>
      </c>
      <c r="H24" s="70">
        <f>H18+H19</f>
        <v>2346626</v>
      </c>
      <c r="I24" s="70">
        <f>I18+I19</f>
        <v>446618</v>
      </c>
    </row>
    <row r="25" spans="1:9" ht="12.75" customHeight="1" x14ac:dyDescent="0.2">
      <c r="A25" s="182" t="s">
        <v>186</v>
      </c>
      <c r="B25" s="182"/>
      <c r="C25" s="182"/>
      <c r="D25" s="182"/>
      <c r="E25" s="182"/>
      <c r="F25" s="182"/>
      <c r="G25" s="67">
        <v>18</v>
      </c>
      <c r="H25" s="68">
        <v>-305469</v>
      </c>
      <c r="I25" s="68">
        <v>-328103</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2041157</v>
      </c>
      <c r="I27" s="70">
        <f>I24+I25+I26</f>
        <v>118515</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500000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28</v>
      </c>
      <c r="I31" s="71">
        <v>13</v>
      </c>
    </row>
    <row r="32" spans="1:9" ht="12.75" customHeight="1" x14ac:dyDescent="0.2">
      <c r="A32" s="182" t="s">
        <v>193</v>
      </c>
      <c r="B32" s="182"/>
      <c r="C32" s="182"/>
      <c r="D32" s="182"/>
      <c r="E32" s="182"/>
      <c r="F32" s="182"/>
      <c r="G32" s="67">
        <v>24</v>
      </c>
      <c r="H32" s="71">
        <v>0</v>
      </c>
      <c r="I32" s="71">
        <v>1732996</v>
      </c>
    </row>
    <row r="33" spans="1:9" ht="12.75" customHeight="1" x14ac:dyDescent="0.2">
      <c r="A33" s="182" t="s">
        <v>194</v>
      </c>
      <c r="B33" s="182"/>
      <c r="C33" s="182"/>
      <c r="D33" s="182"/>
      <c r="E33" s="182"/>
      <c r="F33" s="182"/>
      <c r="G33" s="67">
        <v>25</v>
      </c>
      <c r="H33" s="71">
        <v>606260</v>
      </c>
      <c r="I33" s="71">
        <v>502473</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1106288</v>
      </c>
      <c r="I35" s="72">
        <f>I29+I30+I31+I32+I33+I34</f>
        <v>2235482</v>
      </c>
    </row>
    <row r="36" spans="1:9" ht="22.9" customHeight="1" x14ac:dyDescent="0.2">
      <c r="A36" s="182" t="s">
        <v>197</v>
      </c>
      <c r="B36" s="182"/>
      <c r="C36" s="182"/>
      <c r="D36" s="182"/>
      <c r="E36" s="182"/>
      <c r="F36" s="182"/>
      <c r="G36" s="67">
        <v>28</v>
      </c>
      <c r="H36" s="71">
        <v>-2204317</v>
      </c>
      <c r="I36" s="71">
        <v>-735301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-2204317</v>
      </c>
      <c r="I41" s="72">
        <f>I36+I37+I38+I39+I40</f>
        <v>-735301</v>
      </c>
    </row>
    <row r="42" spans="1:9" ht="29.45" customHeight="1" x14ac:dyDescent="0.2">
      <c r="A42" s="244" t="s">
        <v>203</v>
      </c>
      <c r="B42" s="244"/>
      <c r="C42" s="244"/>
      <c r="D42" s="244"/>
      <c r="E42" s="244"/>
      <c r="F42" s="244"/>
      <c r="G42" s="69">
        <v>34</v>
      </c>
      <c r="H42" s="72">
        <f>H35+H41</f>
        <v>-1098029</v>
      </c>
      <c r="I42" s="72">
        <f>I35+I41</f>
        <v>1500181</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4898231</v>
      </c>
      <c r="I46" s="71">
        <v>2200000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4898231</v>
      </c>
      <c r="I48" s="72">
        <f>I44+I45+I46+I47</f>
        <v>2200000</v>
      </c>
    </row>
    <row r="49" spans="1:9" ht="24.6" customHeight="1" x14ac:dyDescent="0.2">
      <c r="A49" s="182" t="s">
        <v>305</v>
      </c>
      <c r="B49" s="182"/>
      <c r="C49" s="182"/>
      <c r="D49" s="182"/>
      <c r="E49" s="182"/>
      <c r="F49" s="182"/>
      <c r="G49" s="67">
        <v>40</v>
      </c>
      <c r="H49" s="71">
        <v>-6885603</v>
      </c>
      <c r="I49" s="71">
        <v>-4156085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-110660</v>
      </c>
      <c r="I51" s="71">
        <v>-240598</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-6996263</v>
      </c>
      <c r="I54" s="72">
        <f>I49+I50+I51+I52+I53</f>
        <v>-4396683</v>
      </c>
    </row>
    <row r="55" spans="1:9" ht="29.45" customHeight="1" x14ac:dyDescent="0.2">
      <c r="A55" s="244" t="s">
        <v>215</v>
      </c>
      <c r="B55" s="244"/>
      <c r="C55" s="244"/>
      <c r="D55" s="244"/>
      <c r="E55" s="244"/>
      <c r="F55" s="244"/>
      <c r="G55" s="69">
        <v>46</v>
      </c>
      <c r="H55" s="72">
        <f>H48+H54</f>
        <v>-2098032</v>
      </c>
      <c r="I55" s="72">
        <f>I48+I54</f>
        <v>-2196683</v>
      </c>
    </row>
    <row r="56" spans="1:9" x14ac:dyDescent="0.2">
      <c r="A56" s="182" t="s">
        <v>216</v>
      </c>
      <c r="B56" s="182"/>
      <c r="C56" s="182"/>
      <c r="D56" s="182"/>
      <c r="E56" s="182"/>
      <c r="F56" s="182"/>
      <c r="G56" s="67">
        <v>47</v>
      </c>
      <c r="H56" s="71">
        <v>-141</v>
      </c>
      <c r="I56" s="71">
        <v>-109</v>
      </c>
    </row>
    <row r="57" spans="1:9" ht="26.45" customHeight="1" x14ac:dyDescent="0.2">
      <c r="A57" s="244" t="s">
        <v>217</v>
      </c>
      <c r="B57" s="244"/>
      <c r="C57" s="244"/>
      <c r="D57" s="244"/>
      <c r="E57" s="244"/>
      <c r="F57" s="244"/>
      <c r="G57" s="69">
        <v>48</v>
      </c>
      <c r="H57" s="72">
        <f>H27+H42+H55+H56</f>
        <v>-1155045</v>
      </c>
      <c r="I57" s="72">
        <f>I27+I42+I55+I56</f>
        <v>-578096</v>
      </c>
    </row>
    <row r="58" spans="1:9" x14ac:dyDescent="0.2">
      <c r="A58" s="245" t="s">
        <v>218</v>
      </c>
      <c r="B58" s="245"/>
      <c r="C58" s="245"/>
      <c r="D58" s="245"/>
      <c r="E58" s="245"/>
      <c r="F58" s="245"/>
      <c r="G58" s="67">
        <v>49</v>
      </c>
      <c r="H58" s="71">
        <v>418519</v>
      </c>
      <c r="I58" s="71">
        <v>2044031</v>
      </c>
    </row>
    <row r="59" spans="1:9" ht="31.15" customHeight="1" x14ac:dyDescent="0.2">
      <c r="A59" s="244" t="s">
        <v>219</v>
      </c>
      <c r="B59" s="244"/>
      <c r="C59" s="244"/>
      <c r="D59" s="244"/>
      <c r="E59" s="244"/>
      <c r="F59" s="244"/>
      <c r="G59" s="69">
        <v>50</v>
      </c>
      <c r="H59" s="72">
        <f>H57+H58</f>
        <v>-736526</v>
      </c>
      <c r="I59" s="72">
        <f>I57+I58</f>
        <v>1465935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45747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54594592</v>
      </c>
      <c r="I7" s="33">
        <v>25884472</v>
      </c>
      <c r="J7" s="33">
        <v>813439</v>
      </c>
      <c r="K7" s="33">
        <v>2772641</v>
      </c>
      <c r="L7" s="33">
        <v>871127</v>
      </c>
      <c r="M7" s="33">
        <v>0</v>
      </c>
      <c r="N7" s="33">
        <v>6880988</v>
      </c>
      <c r="O7" s="33">
        <v>0</v>
      </c>
      <c r="P7" s="33">
        <v>0</v>
      </c>
      <c r="Q7" s="33">
        <v>0</v>
      </c>
      <c r="R7" s="33">
        <v>0</v>
      </c>
      <c r="S7" s="33">
        <v>0</v>
      </c>
      <c r="T7" s="33">
        <v>0</v>
      </c>
      <c r="U7" s="33">
        <v>0</v>
      </c>
      <c r="V7" s="33">
        <v>1039559</v>
      </c>
      <c r="W7" s="34">
        <f>H7+I7+J7+K7-L7+M7+N7+O7+P7+Q7+R7+U7+V7+S7+T7</f>
        <v>91114564</v>
      </c>
      <c r="X7" s="33">
        <v>0</v>
      </c>
      <c r="Y7" s="34">
        <f>W7+X7</f>
        <v>91114564</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54594592</v>
      </c>
      <c r="I10" s="34">
        <f t="shared" ref="I10:Y10" si="2">I7+I8+I9</f>
        <v>25884472</v>
      </c>
      <c r="J10" s="34">
        <f t="shared" si="2"/>
        <v>813439</v>
      </c>
      <c r="K10" s="34">
        <f>K7+K8+K9</f>
        <v>2772641</v>
      </c>
      <c r="L10" s="34">
        <f t="shared" si="2"/>
        <v>871127</v>
      </c>
      <c r="M10" s="34">
        <f t="shared" si="2"/>
        <v>0</v>
      </c>
      <c r="N10" s="34">
        <f t="shared" si="2"/>
        <v>6880988</v>
      </c>
      <c r="O10" s="34">
        <f t="shared" si="2"/>
        <v>0</v>
      </c>
      <c r="P10" s="34">
        <f t="shared" si="2"/>
        <v>0</v>
      </c>
      <c r="Q10" s="34">
        <f t="shared" si="2"/>
        <v>0</v>
      </c>
      <c r="R10" s="34">
        <f t="shared" si="2"/>
        <v>0</v>
      </c>
      <c r="S10" s="34">
        <f t="shared" si="2"/>
        <v>0</v>
      </c>
      <c r="T10" s="34">
        <f t="shared" si="2"/>
        <v>0</v>
      </c>
      <c r="U10" s="34">
        <f t="shared" si="2"/>
        <v>0</v>
      </c>
      <c r="V10" s="34">
        <f t="shared" si="2"/>
        <v>1039559</v>
      </c>
      <c r="W10" s="34">
        <f t="shared" si="2"/>
        <v>91114564</v>
      </c>
      <c r="X10" s="34">
        <f t="shared" si="2"/>
        <v>0</v>
      </c>
      <c r="Y10" s="34">
        <f t="shared" si="2"/>
        <v>91114564</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856710</v>
      </c>
      <c r="W11" s="34">
        <f t="shared" ref="W11:W29" si="3">H11+I11+J11+K11-L11+M11+N11+O11+P11+Q11+R11+U11+V11+S11+T11</f>
        <v>856710</v>
      </c>
      <c r="X11" s="33">
        <v>0</v>
      </c>
      <c r="Y11" s="34">
        <f t="shared" ref="Y11:Y29" si="4">W11+X11</f>
        <v>856710</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1039559</v>
      </c>
      <c r="V28" s="33">
        <v>-1039559</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54594592</v>
      </c>
      <c r="I30" s="36">
        <f t="shared" ref="I30:Y30" si="5">SUM(I10:I29)</f>
        <v>25884472</v>
      </c>
      <c r="J30" s="36">
        <f t="shared" si="5"/>
        <v>813439</v>
      </c>
      <c r="K30" s="36">
        <f t="shared" si="5"/>
        <v>2772641</v>
      </c>
      <c r="L30" s="36">
        <f t="shared" si="5"/>
        <v>871127</v>
      </c>
      <c r="M30" s="36">
        <f t="shared" si="5"/>
        <v>0</v>
      </c>
      <c r="N30" s="36">
        <f t="shared" si="5"/>
        <v>6880988</v>
      </c>
      <c r="O30" s="36">
        <f t="shared" si="5"/>
        <v>0</v>
      </c>
      <c r="P30" s="36">
        <f t="shared" si="5"/>
        <v>0</v>
      </c>
      <c r="Q30" s="36">
        <f t="shared" si="5"/>
        <v>0</v>
      </c>
      <c r="R30" s="36">
        <f t="shared" si="5"/>
        <v>0</v>
      </c>
      <c r="S30" s="36">
        <f t="shared" si="5"/>
        <v>0</v>
      </c>
      <c r="T30" s="36">
        <f t="shared" si="5"/>
        <v>0</v>
      </c>
      <c r="U30" s="36">
        <f t="shared" si="5"/>
        <v>1039559</v>
      </c>
      <c r="V30" s="36">
        <f t="shared" si="5"/>
        <v>856710</v>
      </c>
      <c r="W30" s="36">
        <f t="shared" si="5"/>
        <v>91971274</v>
      </c>
      <c r="X30" s="36">
        <f t="shared" si="5"/>
        <v>0</v>
      </c>
      <c r="Y30" s="36">
        <f t="shared" si="5"/>
        <v>91971274</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856710</v>
      </c>
      <c r="W33" s="34">
        <f t="shared" si="8"/>
        <v>856710</v>
      </c>
      <c r="X33" s="34">
        <f t="shared" si="8"/>
        <v>0</v>
      </c>
      <c r="Y33" s="34">
        <f t="shared" si="8"/>
        <v>856710</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1039559</v>
      </c>
      <c r="V34" s="36">
        <f t="shared" si="10"/>
        <v>-1039559</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54594592</v>
      </c>
      <c r="I36" s="33">
        <v>25839403</v>
      </c>
      <c r="J36" s="33">
        <v>813439</v>
      </c>
      <c r="K36" s="33">
        <v>793595</v>
      </c>
      <c r="L36" s="33">
        <v>793595</v>
      </c>
      <c r="M36" s="33">
        <v>0</v>
      </c>
      <c r="N36" s="33">
        <v>9109602</v>
      </c>
      <c r="O36" s="33">
        <v>0</v>
      </c>
      <c r="P36" s="33">
        <v>0</v>
      </c>
      <c r="Q36" s="33">
        <v>0</v>
      </c>
      <c r="R36" s="33">
        <v>0</v>
      </c>
      <c r="S36" s="33">
        <v>0</v>
      </c>
      <c r="T36" s="33">
        <v>0</v>
      </c>
      <c r="U36" s="33">
        <v>789991</v>
      </c>
      <c r="V36" s="33">
        <v>397714</v>
      </c>
      <c r="W36" s="37">
        <f>H36+I36+J36+K36-L36+M36+N36+O36+P36+Q36+R36+U36+V36+S36+T36</f>
        <v>91544741</v>
      </c>
      <c r="X36" s="33">
        <v>0</v>
      </c>
      <c r="Y36" s="37">
        <f t="shared" ref="Y36:Y38" si="12">W36+X36</f>
        <v>91544741</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54594592</v>
      </c>
      <c r="I39" s="34">
        <f t="shared" ref="I39:Y39" si="14">I36+I37+I38</f>
        <v>25839403</v>
      </c>
      <c r="J39" s="34">
        <f t="shared" si="14"/>
        <v>813439</v>
      </c>
      <c r="K39" s="34">
        <f t="shared" si="14"/>
        <v>793595</v>
      </c>
      <c r="L39" s="34">
        <f t="shared" si="14"/>
        <v>793595</v>
      </c>
      <c r="M39" s="34">
        <f t="shared" si="14"/>
        <v>0</v>
      </c>
      <c r="N39" s="34">
        <f t="shared" si="14"/>
        <v>9109602</v>
      </c>
      <c r="O39" s="34">
        <f t="shared" si="14"/>
        <v>0</v>
      </c>
      <c r="P39" s="34">
        <f t="shared" si="14"/>
        <v>0</v>
      </c>
      <c r="Q39" s="34">
        <f t="shared" si="14"/>
        <v>0</v>
      </c>
      <c r="R39" s="34">
        <f t="shared" si="14"/>
        <v>0</v>
      </c>
      <c r="S39" s="34">
        <f t="shared" si="14"/>
        <v>0</v>
      </c>
      <c r="T39" s="34">
        <f t="shared" si="14"/>
        <v>0</v>
      </c>
      <c r="U39" s="34">
        <f t="shared" si="14"/>
        <v>789991</v>
      </c>
      <c r="V39" s="34">
        <f t="shared" si="14"/>
        <v>397714</v>
      </c>
      <c r="W39" s="34">
        <f t="shared" si="14"/>
        <v>91544741</v>
      </c>
      <c r="X39" s="34">
        <f t="shared" si="14"/>
        <v>0</v>
      </c>
      <c r="Y39" s="34">
        <f t="shared" si="14"/>
        <v>91544741</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1015682</v>
      </c>
      <c r="W40" s="37">
        <f t="shared" ref="W40:W58" si="15">H40+I40+J40+K40-L40+M40+N40+O40+P40+Q40+R40+U40+V40+S40+T40</f>
        <v>1015682</v>
      </c>
      <c r="X40" s="33">
        <v>0</v>
      </c>
      <c r="Y40" s="37">
        <f t="shared" ref="Y40:Y58" si="16">W40+X40</f>
        <v>1015682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397714</v>
      </c>
      <c r="V57" s="33">
        <v>-397714</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54594592</v>
      </c>
      <c r="I59" s="36">
        <f t="shared" ref="I59:Y59" si="17">SUM(I39:I58)</f>
        <v>25839403</v>
      </c>
      <c r="J59" s="36">
        <f t="shared" si="17"/>
        <v>813439</v>
      </c>
      <c r="K59" s="36">
        <f t="shared" si="17"/>
        <v>793595</v>
      </c>
      <c r="L59" s="36">
        <f t="shared" si="17"/>
        <v>793595</v>
      </c>
      <c r="M59" s="36">
        <f t="shared" si="17"/>
        <v>0</v>
      </c>
      <c r="N59" s="36">
        <f t="shared" si="17"/>
        <v>9109602</v>
      </c>
      <c r="O59" s="36">
        <f t="shared" si="17"/>
        <v>0</v>
      </c>
      <c r="P59" s="36">
        <f t="shared" si="17"/>
        <v>0</v>
      </c>
      <c r="Q59" s="36">
        <f t="shared" si="17"/>
        <v>0</v>
      </c>
      <c r="R59" s="36">
        <f t="shared" si="17"/>
        <v>0</v>
      </c>
      <c r="S59" s="36">
        <f t="shared" si="17"/>
        <v>0</v>
      </c>
      <c r="T59" s="36">
        <f t="shared" si="17"/>
        <v>0</v>
      </c>
      <c r="U59" s="36">
        <f t="shared" si="17"/>
        <v>1187705</v>
      </c>
      <c r="V59" s="36">
        <f t="shared" si="17"/>
        <v>1015682</v>
      </c>
      <c r="W59" s="36">
        <f t="shared" si="17"/>
        <v>92560423</v>
      </c>
      <c r="X59" s="36">
        <f t="shared" si="17"/>
        <v>0</v>
      </c>
      <c r="Y59" s="36">
        <f t="shared" si="17"/>
        <v>92560423</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1015682</v>
      </c>
      <c r="W62" s="37">
        <f t="shared" si="20"/>
        <v>1015682</v>
      </c>
      <c r="X62" s="37">
        <f t="shared" si="20"/>
        <v>0</v>
      </c>
      <c r="Y62" s="37">
        <f t="shared" si="20"/>
        <v>1015682</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397714</v>
      </c>
      <c r="V63" s="38">
        <f t="shared" si="22"/>
        <v>-397714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view="pageBreakPreview" zoomScaleNormal="115" zoomScaleSheetLayoutView="100" workbookViewId="0">
      <selection sqref="A1:I28"/>
    </sheetView>
  </sheetViews>
  <sheetFormatPr defaultRowHeight="12.75" x14ac:dyDescent="0.2"/>
  <cols>
    <col min="9" max="9" width="95" customWidth="1"/>
  </cols>
  <sheetData>
    <row r="1" spans="1:9" ht="12.75" customHeight="1"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sheetData>
  <mergeCells count="1">
    <mergeCell ref="A1:I28"/>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2023-07-24T13:20:48Z</cp:lastPrinted>
  <dcterms:created xsi:type="dcterms:W3CDTF">2008-10-17T11:51:54Z</dcterms:created>
  <dcterms:modified xsi:type="dcterms:W3CDTF">2025-04-29T08:19:23Z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