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4\24Q4\"/>
    </mc:Choice>
  </mc:AlternateContent>
  <xr:revisionPtr revIDLastSave="0" documentId="13_ncr:1_{E5E71C08-4872-4E33-81B1-3D9847C97410}"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Bilanca!$A$1:$I$73,Bilanca!$74:$134</definedName>
    <definedName name="_xlnm.Print_Area" localSheetId="6">Bilješke!$A$1:$I$30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RDG!$A$1:$K$68,RDG!$69:$113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8" l="1"/>
  <c r="I91" i="18"/>
  <c r="W8" i="22" l="1"/>
  <c r="W9" i="22"/>
  <c r="W7" i="22"/>
  <c r="J98" i="26" l="1"/>
  <c r="K98" i="26"/>
  <c r="I98" i="26"/>
  <c r="H98" i="26"/>
  <c r="J91" i="26"/>
  <c r="K91" i="26"/>
  <c r="I91" i="26"/>
  <c r="H91" i="26"/>
  <c r="K90" i="26" l="1"/>
  <c r="J108" i="26"/>
  <c r="H108" i="26"/>
  <c r="H109" i="26" s="1"/>
  <c r="K108" i="26"/>
  <c r="J90" i="26"/>
  <c r="I108" i="26"/>
  <c r="I109" i="26" s="1"/>
  <c r="I90" i="26"/>
  <c r="H90" i="26"/>
  <c r="S61" i="22"/>
  <c r="T61" i="22"/>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T39" i="22"/>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S62" i="22" l="1"/>
  <c r="T62" i="22"/>
  <c r="Y54" i="22"/>
  <c r="T59" i="22"/>
  <c r="S59" i="22"/>
  <c r="K109" i="26"/>
  <c r="J109" i="26"/>
  <c r="H21" i="21"/>
  <c r="I14" i="26"/>
  <c r="I61" i="26" s="1"/>
  <c r="K14" i="26"/>
  <c r="J14" i="26"/>
  <c r="J60" i="26"/>
  <c r="I60" i="26"/>
  <c r="K60" i="26"/>
  <c r="H60" i="26"/>
  <c r="H14" i="26"/>
  <c r="H61" i="26" s="1"/>
  <c r="I21" i="21"/>
  <c r="H36" i="21"/>
  <c r="I36" i="21"/>
  <c r="H49" i="21"/>
  <c r="I49" i="21"/>
  <c r="J61" i="26" l="1"/>
  <c r="K61" i="26"/>
  <c r="I64" i="26"/>
  <c r="I62" i="26"/>
  <c r="I66" i="26" s="1"/>
  <c r="I63" i="26"/>
  <c r="H63" i="26"/>
  <c r="H62" i="26"/>
  <c r="H68" i="26" s="1"/>
  <c r="H64" i="26"/>
  <c r="I51" i="21"/>
  <c r="I53" i="21" s="1"/>
  <c r="H51" i="21"/>
  <c r="H53" i="21" s="1"/>
  <c r="J63" i="26" l="1"/>
  <c r="K63" i="26"/>
  <c r="K62" i="26"/>
  <c r="K67" i="26" s="1"/>
  <c r="J64" i="26"/>
  <c r="J62" i="26"/>
  <c r="J67" i="26" s="1"/>
  <c r="K64" i="26"/>
  <c r="I67" i="26"/>
  <c r="I68" i="26"/>
  <c r="H66" i="26"/>
  <c r="H67" i="26"/>
  <c r="I85" i="18"/>
  <c r="H85" i="18"/>
  <c r="K68" i="26" l="1"/>
  <c r="K66" i="26"/>
  <c r="J68" i="26"/>
  <c r="J66" i="26"/>
  <c r="I78" i="18"/>
  <c r="H78" i="18"/>
  <c r="H54" i="20" l="1"/>
  <c r="H48" i="20"/>
  <c r="H41" i="20"/>
  <c r="H35" i="20"/>
  <c r="H19" i="20"/>
  <c r="I9" i="20"/>
  <c r="H117" i="18"/>
  <c r="H105" i="18"/>
  <c r="H98" i="18"/>
  <c r="H94" i="18"/>
  <c r="H91" i="18"/>
  <c r="H60" i="18"/>
  <c r="H53" i="18"/>
  <c r="H45" i="18"/>
  <c r="H38" i="18"/>
  <c r="H17" i="18"/>
  <c r="H10" i="18"/>
  <c r="H63" i="22"/>
  <c r="H61" i="22"/>
  <c r="H39" i="22"/>
  <c r="H34" i="22"/>
  <c r="H32" i="22"/>
  <c r="H33" i="22" s="1"/>
  <c r="K10" i="22"/>
  <c r="H62" i="22" l="1"/>
  <c r="H59" i="22"/>
  <c r="H42" i="20"/>
  <c r="H55" i="20"/>
  <c r="H9" i="18"/>
  <c r="H75" i="18"/>
  <c r="H133" i="18" s="1"/>
  <c r="H44" i="18"/>
  <c r="X63" i="22"/>
  <c r="V63" i="22"/>
  <c r="U63" i="22"/>
  <c r="R63" i="22"/>
  <c r="Q63" i="22"/>
  <c r="P63" i="22"/>
  <c r="O63" i="22"/>
  <c r="N63" i="22"/>
  <c r="M63" i="22"/>
  <c r="L63" i="22"/>
  <c r="K63" i="22"/>
  <c r="J63" i="22"/>
  <c r="I63" i="22"/>
  <c r="X61" i="22"/>
  <c r="V61" i="22"/>
  <c r="U61" i="22"/>
  <c r="R61" i="22"/>
  <c r="Q61" i="22"/>
  <c r="P61" i="22"/>
  <c r="O61" i="22"/>
  <c r="N61" i="22"/>
  <c r="M61" i="22"/>
  <c r="L61" i="22"/>
  <c r="K61" i="22"/>
  <c r="J61" i="22"/>
  <c r="I61" i="22"/>
  <c r="Y58" i="22"/>
  <c r="Y57" i="22"/>
  <c r="Y56" i="22"/>
  <c r="Y55" i="22"/>
  <c r="Y53" i="22"/>
  <c r="Y52" i="22"/>
  <c r="Y51" i="22"/>
  <c r="Y50" i="22"/>
  <c r="Y49" i="22"/>
  <c r="Y48" i="22"/>
  <c r="Y47" i="22"/>
  <c r="Y46" i="22"/>
  <c r="Y45" i="22"/>
  <c r="Y44" i="22"/>
  <c r="Y43" i="22"/>
  <c r="Y42" i="22"/>
  <c r="Y41" i="22"/>
  <c r="Y40" i="22"/>
  <c r="X39" i="22"/>
  <c r="V39" i="22"/>
  <c r="U39" i="22"/>
  <c r="R39" i="22"/>
  <c r="Q39" i="22"/>
  <c r="P39" i="22"/>
  <c r="O39" i="22"/>
  <c r="N39" i="22"/>
  <c r="M39" i="22"/>
  <c r="L39" i="22"/>
  <c r="K39" i="22"/>
  <c r="J39" i="22"/>
  <c r="I39" i="22"/>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60" i="18"/>
  <c r="I53" i="18"/>
  <c r="I45" i="18"/>
  <c r="I38" i="18"/>
  <c r="I27" i="18"/>
  <c r="I17" i="18"/>
  <c r="I10" i="18"/>
  <c r="M62" i="22" l="1"/>
  <c r="L62" i="22"/>
  <c r="I62" i="22"/>
  <c r="J62" i="22"/>
  <c r="K62" i="22"/>
  <c r="N62" i="22"/>
  <c r="O62" i="22"/>
  <c r="P62" i="22"/>
  <c r="Q62" i="22"/>
  <c r="R62" i="22"/>
  <c r="U62" i="22"/>
  <c r="V62" i="22"/>
  <c r="X62" i="22"/>
  <c r="X59" i="22"/>
  <c r="Q59" i="22"/>
  <c r="R59" i="22"/>
  <c r="U59" i="22"/>
  <c r="I59" i="22"/>
  <c r="V59" i="22"/>
  <c r="K59" i="22"/>
  <c r="L59" i="22"/>
  <c r="M59" i="22"/>
  <c r="N59" i="22"/>
  <c r="J59" i="22"/>
  <c r="O59" i="22"/>
  <c r="P59" i="22"/>
  <c r="H57" i="20"/>
  <c r="H59" i="20" s="1"/>
  <c r="I24" i="20"/>
  <c r="I27" i="20" s="1"/>
  <c r="I55" i="20"/>
  <c r="H72" i="18"/>
  <c r="I44" i="18"/>
  <c r="I75" i="18"/>
  <c r="I133" i="18" s="1"/>
  <c r="Y63" i="22"/>
  <c r="W63" i="22"/>
  <c r="I9" i="18"/>
  <c r="I42" i="20"/>
  <c r="Y61" i="22"/>
  <c r="W61" i="22"/>
  <c r="Y32" i="22"/>
  <c r="Y33" i="22" s="1"/>
  <c r="W32" i="22"/>
  <c r="W33" i="22" s="1"/>
  <c r="Y34" i="22"/>
  <c r="W34" i="22"/>
  <c r="Y39" i="22"/>
  <c r="W39" i="22"/>
  <c r="Y10" i="22"/>
  <c r="Y30" i="22" s="1"/>
  <c r="W10" i="22"/>
  <c r="W30" i="22" s="1"/>
  <c r="W62" i="22" l="1"/>
  <c r="Y62" i="22"/>
  <c r="W59" i="22"/>
  <c r="Y59" i="22"/>
  <c r="I57" i="20"/>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<sst xmlns="http://schemas.openxmlformats.org/spreadsheetml/2006/main" count="534" uniqueCount="468">
  <si>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</si>
  <si>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</si>
  <si>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</si>
  <si>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</si>
  <si>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</si>
  <si>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</si>
  <si>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</si>
  <si>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</si>
  <si>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</si>
  <si>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</si>
  <si>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</si>
  <si>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</si>
  <si>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</si>
  <si>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</si>
  <si>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</si>
  <si>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</si>
  <si>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</si>
  <si>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</si>
  <si>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</si>
  <si>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</si>
  <si>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</si>
  <si>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</si>
  <si>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</si>
  <si>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</si>
  <si>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</si>
  <si>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</si>
  <si>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</si>
  <si>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</si>
  <si>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</si>
  <si>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</si>
  <si>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</si>
  <si>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</si>
  <si>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</si>
  <si>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</si>
  <si>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</si>
  <si>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</si>
  <si>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</si>
  <si>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</si>
  <si>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</si>
  <si>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</si>
  <si>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</si>
  <si>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</si>
  <si>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</si>
  <si>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</si>
  <si>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</si>
  <si>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</si>
  <si>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</si>
  <si>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</si>
  <si>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</si>
  <si>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</si>
  <si>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</si>
  <si>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</si>
  <si>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</si>
  <si>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</si>
  <si>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</si>
  <si>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</si>
  <si>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</si>
  <si>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</si>
  <si>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</si>
  <si>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</si>
  <si>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</si>
  <si>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</si>
  <si>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</si>
  <si>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</si>
  <si>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</si>
  <si>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</si>
  <si>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</si>
  <si>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</si>
  <si>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</si>
  <si>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</si>
  <si>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</si>
  <si>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</si>
  <si>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</si>
  <si>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</si>
  <si>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</si>
  <si>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</si>
  <si>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</si>
  <si>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</si>
  <si>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</si>
  <si>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</si>
  <si>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</si>
  <si>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</si>
  <si>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</si>
  <si>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</si>
  <si>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</si>
  <si>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</si>
  <si>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</si>
  <si>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</si>
  <si>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</si>
  <si>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</si>
  <si>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</si>
  <si>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</si>
  <si>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</si>
  <si>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</si>
  <si>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</si>
  <si>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</si>
  <si>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</si>
  <si>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</si>
  <si>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</si>
  <si>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</si>
  <si>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</si>
  <si>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</si>
  <si>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</si>
  <si>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</si>
  <si>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</si>
  <si>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</si>
  <si>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</si>
  <si>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</si>
  <si>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</si>
  <si>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</si>
  <si>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</si>
  <si>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</si>
  <si>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</si>
  <si>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</si>
  <si>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</si>
  <si>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</si>
  <si>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</si>
  <si>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</si>
  <si>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</si>
  <si>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</si>
  <si>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</si>
  <si>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</si>
  <si>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</si>
  <si>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</si>
  <si>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</si>
  <si>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</si>
  <si>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</si>
  <si>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</si>
  <si>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</si>
  <si>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</si>
  <si>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</si>
  <si>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</si>
  <si>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</si>
  <si>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</si>
  <si>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</si>
  <si>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</si>
  <si>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</si>
  <si>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</si>
  <si>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</si>
  <si>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</si>
  <si>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</si>
  <si>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</si>
  <si>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</si>
  <si>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</si>
  <si>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</si>
  <si>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</si>
  <si>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</si>
  <si>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</si>
  <si>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</si>
  <si>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</si>
  <si>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</si>
  <si>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</si>
  <si>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</si>
  <si>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</si>
  <si>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</si>
  <si>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</si>
  <si>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</si>
  <si>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</si>
  <si>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</si>
  <si>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</si>
  <si>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</si>
  <si>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</si>
  <si>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</si>
  <si>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</si>
  <si>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</si>
  <si>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</si>
  <si>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</si>
  <si>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</si>
  <si>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</si>
  <si>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</si>
  <si>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</si>
  <si>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</si>
  <si>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</si>
  <si>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</si>
  <si>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</si>
  <si>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</si>
  <si>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</si>
  <si>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</si>
  <si>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</si>
  <si>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</si>
  <si>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</si>
  <si>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</si>
  <si>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</si>
  <si>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</si>
  <si>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</si>
  <si>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</si>
  <si>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</si>
  <si>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</si>
  <si>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</si>
  <si>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</si>
  <si>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</si>
  <si>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</si>
  <si>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</si>
  <si>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</si>
  <si>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</si>
  <si>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</si>
  <si>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</si>
  <si>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</si>
  <si>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</si>
  <si>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</si>
  <si>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</si>
  <si>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</si>
  <si>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</si>
  <si>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</si>
  <si>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</si>
  <si>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</si>
  <si>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</si>
  <si>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</si>
  <si>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</si>
  <si>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</si>
  <si>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</si>
  <si>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</si>
  <si>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</si>
  <si>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</si>
  <si>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</si>
  <si>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</si>
  <si>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</si>
  <si>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</si>
  <si>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</si>
  <si>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</si>
  <si>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</si>
  <si>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</si>
  <si>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</si>
  <si>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</si>
  <si>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</si>
  <si>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</si>
  <si>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</si>
  <si>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</si>
  <si>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</si>
  <si>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</si>
  <si>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</si>
  <si>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</si>
  <si>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</si>
  <si>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</si>
  <si>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</si>
  <si>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</si>
  <si>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</si>
  <si>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</si>
  <si>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</si>
  <si>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</si>
  <si>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</si>
  <si>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</si>
  <si>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</si>
  <si>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</si>
  <si>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</si>
  <si>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</si>
  <si>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</si>
  <si>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</si>
  <si>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</si>
  <si>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</si>
  <si>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</si>
  <si>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</si>
  <si>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</si>
  <si>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</si>
  <si>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</si>
  <si>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</si>
  <si>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</si>
  <si>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</si>
  <si>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</si>
  <si>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</si>
  <si>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</si>
  <si>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</si>
  <si>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</si>
  <si>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</si>
  <si>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</si>
  <si>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</si>
  <si>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</si>
  <si>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</si>
  <si>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</si>
  <si>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</si>
  <si>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</si>
  <si>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</si>
  <si>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</si>
  <si>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</si>
  <si>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</si>
  <si>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</si>
  <si>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</si>
  <si>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</si>
  <si>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</si>
  <si>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</si>
  <si>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</si>
  <si>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</si>
  <si>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</si>
  <si>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</si>
  <si>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</si>
  <si>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</si>
  <si>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</si>
  <si>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</si>
  <si>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</si>
  <si>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</si>
  <si>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</si>
  <si>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</si>
  <si>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</si>
  <si>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</si>
  <si>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</si>
  <si>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</si>
  <si>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</si>
  <si>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</si>
  <si>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</si>
  <si>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</si>
  <si>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</si>
  <si>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</si>
  <si>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</si>
  <si>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</si>
  <si>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</si>
  <si>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</si>
  <si>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</si>
  <si>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</si>
  <si>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</si>
  <si>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</si>
  <si>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</si>
  <si>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</si>
  <si>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</si>
  <si>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</si>
  <si>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</si>
  <si>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</si>
  <si>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</si>
  <si>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</si>
  <si>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</si>
  <si>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</si>
  <si>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</si>
  <si>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</si>
  <si>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</si>
  <si>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</si>
  <si>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</si>
  <si>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</si>
  <si>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</si>
  <si>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</si>
  <si>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</si>
  <si>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</si>
  <si>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</si>
  <si>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</si>
  <si>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</si>
  <si>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</si>
  <si>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</si>
  <si>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</si>
  <si>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</si>
  <si>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</si>
  <si>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</si>
  <si>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</si>
  <si>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</si>
  <si>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</si>
  <si>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</si>
  <si>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</si>
  <si>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</si>
  <si>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</si>
  <si>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</si>
  <si>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</si>
  <si>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</si>
  <si>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</si>
  <si>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</si>
  <si>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</si>
  <si>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</si>
  <si>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</si>
  <si>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</si>
  <si>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</si>
  <si>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</si>
  <si>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</si>
  <si>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</si>
  <si>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</si>
  <si>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</si>
  <si>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</si>
  <si>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</si>
  <si>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</si>
  <si>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</si>
  <si>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</si>
  <si>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</si>
  <si>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</si>
  <si>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</si>
  <si>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</si>
  <si>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</si>
  <si>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</si>
  <si>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</si>
  <si>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</si>
  <si>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</si>
  <si>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</si>
  <si>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</si>
  <si>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</si>
  <si>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</si>
  <si>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</si>
  <si>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</si>
  <si>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</si>
  <si>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</si>
  <si>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</si>
  <si>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</si>
  <si>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</si>
  <si>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</si>
  <si>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</si>
  <si>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</si>
  <si>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</si>
  <si>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</si>
  <si>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</si>
  <si>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</si>
  <si>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</si>
  <si>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</si>
  <si>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</si>
  <si>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</si>
  <si>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</si>
  <si>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</si>
  <si>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</si>
  <si>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</si>
  <si>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</si>
  <si>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</si>
  <si>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</si>
  <si>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</si>
  <si>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</si>
  <si>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</si>
  <si>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</si>
  <si>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</si>
  <si>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</si>
  <si>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</si>
  <si>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</si>
  <si>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</si>
  <si>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</si>
  <si>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</si>
  <si>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</si>
  <si>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</si>
  <si>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</si>
  <si>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</si>
  <si>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</si>
  <si>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</si>
  <si>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</si>
  <si>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</si>
  <si>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</si>
  <si>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</si>
  <si>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</si>
  <si>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</si>
  <si>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</si>
  <si>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</si>
  <si>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</si>
  <si>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</si>
  <si>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</si>
  <si>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</si>
  <si>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</si>
  <si>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</si>
  <si>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</si>
  <si>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</si>
  <si>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</si>
  <si>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</si>
  <si>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</si>
  <si>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</si>
  <si>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</si>
  <si>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</si>
  <si>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</si>
  <si>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</si>
  <si>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</si>
  <si>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</si>
  <si>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</si>
  <si>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</si>
  <si>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</si>
  <si>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549300NFX18SRZHNT751</t>
  </si>
  <si>
    <t>03440494</t>
  </si>
  <si>
    <t>060007090</t>
  </si>
  <si>
    <t>48351740621</t>
  </si>
  <si>
    <t>382</t>
  </si>
  <si>
    <t>AD PLASTIK d.d.</t>
  </si>
  <si>
    <t>SOLIN</t>
  </si>
  <si>
    <t>Matoševa 8</t>
  </si>
  <si>
    <t>informacije@adplastik.hr</t>
  </si>
  <si>
    <t>www.adplastik.hr</t>
  </si>
  <si>
    <t>021/206-663</t>
  </si>
  <si>
    <t>Jurun Krešimir</t>
  </si>
  <si>
    <t>kresimir.jurun@adplastik.hr</t>
  </si>
  <si>
    <t>Obveznik:   AD PLASTIK d.d.</t>
  </si>
  <si>
    <t>stanje na dan 31.12.2024</t>
  </si>
  <si>
    <t>u razdoblju 1.1.2024 do 31.12.2024</t>
  </si>
  <si>
    <t>u razdoblju 1.1.2024. do 31.12.2024.</t>
  </si>
  <si>
    <t xml:space="preserve">BILJEŠKE UZ FINANCIJSKE IZVJEŠTAJE - TFI
(koji se sastavljaju za tromjesečna razdoblja)
Naziv izdavatelja:  AD PLASTIK d.d.
Sjedište: Ul. Antuna Gustava Matoša 8, 21210, Solin, Hrvatska
OIB: 48351740621; MBS: 060007090
Izvještajno razdoblje: 1.1.2024. do 31.12.2024.
Bilješke uz financijske izvještaje priložene su u Nerevidiranom financijskom izvještaju poslovodstva AD Plastik Grupe. Nerevidirani financijski izvještaj poslovodstva AD Plastik Grupe dostupan je na internet stranici Zagrebačke burze.
Integrirani godišnji izvještaj AD Plastik Grupe za 2023. godinu dostupan je na internetskim stranicama Zagrebačke burze.
Računovodstvene politike koje se primjenjuju prilikom sastavljanja financijskih izvještaja za izvještajno razdoblje iste su kao i u posljednjim godišnjim financijskim izvještajima.
Društvo AD Plastik d.d. je za potrebe ovisnih društava izdalo korporativne garancije u sljedećim iznosima: bankama 7.700 tisuća eura, te dobavljačima 1.044 tisuća eura.
Društvo AD Plastik d.d. trenutno nema dugova koji dospijevaju nakon više od pet godina.
Prosječan broj zaposlenih AD Plastik d.d. u periodu od 1.1.2024. do 31.12.2024. godine bio je 1.101.
U nematerijalnoj imovini u periodu od 1.1.2024. do 31.12.2024. godine kapitaliziran je trošak neto plaća i nadnica od 551.667 eura, trošak poreza i doprinosa iz plaća 214.703 eura te trošak doprinosa na plaće 113.811 eura.
Kroz izvještajno razdoblje došlo je do povećanja odgođene porezne imovine u iznosu od 409 tisuća eura. Odgođena porezna imovina društva AD Plastik d.d. na 31.12.2023. iznosi 2.603 tisuće eura, dok odgođena poreza obveza iznosi 380 tisuća eura.
Razlika u novcu i novčanim ekvivalentima u izvještaju o novčanom tijeku u odnosu na izvještaj o financijskom položaju u iznosu od 1.002 tisuće eura odnosi se na stanje prekoračenja po tekućem računu.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</si>
</sst>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45657</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451</v>
      </c>
      <c r="D11" s="160"/>
      <c r="E11" s="96"/>
      <c r="F11" s="126" t="s">
        <v>333</v>
      </c>
      <c r="G11" s="163"/>
      <c r="H11" s="142" t="s">
        <v>449</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452</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453</v>
      </c>
      <c r="D15" s="160"/>
      <c r="E15" s="164"/>
      <c r="F15" s="155"/>
      <c r="G15" s="101" t="s">
        <v>334</v>
      </c>
      <c r="H15" s="142" t="s">
        <v>450</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21210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1123</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461</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460</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464</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463</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116901904</v>
      </c>
      <c r="I9" s="120">
        <f>I10+I17+I27+I38+I43</f>
        <v>115635053</v>
      </c>
    </row>
    <row r="10" spans="1:9" ht="12.75" customHeight="1" x14ac:dyDescent="0.2">
      <c r="A10" s="186" t="s">
        <v>5</v>
      </c>
      <c r="B10" s="186"/>
      <c r="C10" s="186"/>
      <c r="D10" s="186"/>
      <c r="E10" s="186"/>
      <c r="F10" s="186"/>
      <c r="G10" s="12">
        <v>3</v>
      </c>
      <c r="H10" s="120">
        <f>H11+H12+H13+H14+H15+H16</f>
        <v>8787545</v>
      </c>
      <c r="I10" s="120">
        <f>I11+I12+I13+I14+I15+I16</f>
        <v>9323877</v>
      </c>
    </row>
    <row r="11" spans="1:9" ht="12.75" customHeight="1" x14ac:dyDescent="0.2">
      <c r="A11" s="182" t="s">
        <v>6</v>
      </c>
      <c r="B11" s="182"/>
      <c r="C11" s="182"/>
      <c r="D11" s="182"/>
      <c r="E11" s="182"/>
      <c r="F11" s="182"/>
      <c r="G11" s="11">
        <v>4</v>
      </c>
      <c r="H11" s="18">
        <v>2761166</v>
      </c>
      <c r="I11" s="18">
        <v>6003812</v>
      </c>
    </row>
    <row r="12" spans="1:9" ht="22.9" customHeight="1" x14ac:dyDescent="0.2">
      <c r="A12" s="182" t="s">
        <v>7</v>
      </c>
      <c r="B12" s="182"/>
      <c r="C12" s="182"/>
      <c r="D12" s="182"/>
      <c r="E12" s="182"/>
      <c r="F12" s="182"/>
      <c r="G12" s="11">
        <v>5</v>
      </c>
      <c r="H12" s="18">
        <v>196636</v>
      </c>
      <c r="I12" s="18">
        <v>140413</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5763185</v>
      </c>
      <c r="I15" s="18">
        <v>3173927</v>
      </c>
    </row>
    <row r="16" spans="1:9" ht="12.75" customHeight="1" x14ac:dyDescent="0.2">
      <c r="A16" s="182" t="s">
        <v>11</v>
      </c>
      <c r="B16" s="182"/>
      <c r="C16" s="182"/>
      <c r="D16" s="182"/>
      <c r="E16" s="182"/>
      <c r="F16" s="182"/>
      <c r="G16" s="11">
        <v>9</v>
      </c>
      <c r="H16" s="18">
        <v>66558</v>
      </c>
      <c r="I16" s="18">
        <v>5725</v>
      </c>
    </row>
    <row r="17" spans="1:9" ht="12.75" customHeight="1" x14ac:dyDescent="0.2">
      <c r="A17" s="186" t="s">
        <v>12</v>
      </c>
      <c r="B17" s="186"/>
      <c r="C17" s="186"/>
      <c r="D17" s="186"/>
      <c r="E17" s="186"/>
      <c r="F17" s="186"/>
      <c r="G17" s="12">
        <v>10</v>
      </c>
      <c r="H17" s="120">
        <f>H18+H19+H20+H21+H22+H23+H24+H25+H26</f>
        <v>71859877</v>
      </c>
      <c r="I17" s="120">
        <f>I18+I19+I20+I21+I22+I23+I24+I25+I26</f>
        <v>74381089</v>
      </c>
    </row>
    <row r="18" spans="1:9" ht="12.75" customHeight="1" x14ac:dyDescent="0.2">
      <c r="A18" s="182" t="s">
        <v>13</v>
      </c>
      <c r="B18" s="182"/>
      <c r="C18" s="182"/>
      <c r="D18" s="182"/>
      <c r="E18" s="182"/>
      <c r="F18" s="182"/>
      <c r="G18" s="11">
        <v>11</v>
      </c>
      <c r="H18" s="18">
        <v>17365617</v>
      </c>
      <c r="I18" s="18">
        <v>17365617</v>
      </c>
    </row>
    <row r="19" spans="1:9" ht="12.75" customHeight="1" x14ac:dyDescent="0.2">
      <c r="A19" s="182" t="s">
        <v>14</v>
      </c>
      <c r="B19" s="182"/>
      <c r="C19" s="182"/>
      <c r="D19" s="182"/>
      <c r="E19" s="182"/>
      <c r="F19" s="182"/>
      <c r="G19" s="11">
        <v>12</v>
      </c>
      <c r="H19" s="18">
        <v>24099004</v>
      </c>
      <c r="I19" s="18">
        <v>23548739</v>
      </c>
    </row>
    <row r="20" spans="1:9" ht="12.75" customHeight="1" x14ac:dyDescent="0.2">
      <c r="A20" s="182" t="s">
        <v>15</v>
      </c>
      <c r="B20" s="182"/>
      <c r="C20" s="182"/>
      <c r="D20" s="182"/>
      <c r="E20" s="182"/>
      <c r="F20" s="182"/>
      <c r="G20" s="11">
        <v>13</v>
      </c>
      <c r="H20" s="18">
        <v>18053367</v>
      </c>
      <c r="I20" s="18">
        <v>21668518</v>
      </c>
    </row>
    <row r="21" spans="1:9" ht="12.75" customHeight="1" x14ac:dyDescent="0.2">
      <c r="A21" s="182" t="s">
        <v>16</v>
      </c>
      <c r="B21" s="182"/>
      <c r="C21" s="182"/>
      <c r="D21" s="182"/>
      <c r="E21" s="182"/>
      <c r="F21" s="182"/>
      <c r="G21" s="11">
        <v>14</v>
      </c>
      <c r="H21" s="18">
        <v>3558439</v>
      </c>
      <c r="I21" s="18">
        <v>3931717</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3414472</v>
      </c>
      <c r="I24" s="18">
        <v>2503081</v>
      </c>
    </row>
    <row r="25" spans="1:9" ht="12.75" customHeight="1" x14ac:dyDescent="0.2">
      <c r="A25" s="182" t="s">
        <v>20</v>
      </c>
      <c r="B25" s="182"/>
      <c r="C25" s="182"/>
      <c r="D25" s="182"/>
      <c r="E25" s="182"/>
      <c r="F25" s="182"/>
      <c r="G25" s="11">
        <v>18</v>
      </c>
      <c r="H25" s="18">
        <v>2112527</v>
      </c>
      <c r="I25" s="18">
        <v>2146229</v>
      </c>
    </row>
    <row r="26" spans="1:9" ht="12.75" customHeight="1" x14ac:dyDescent="0.2">
      <c r="A26" s="182" t="s">
        <v>21</v>
      </c>
      <c r="B26" s="182"/>
      <c r="C26" s="182"/>
      <c r="D26" s="182"/>
      <c r="E26" s="182"/>
      <c r="F26" s="182"/>
      <c r="G26" s="11">
        <v>19</v>
      </c>
      <c r="H26" s="18">
        <v>3256451</v>
      </c>
      <c r="I26" s="18">
        <v>3217188</v>
      </c>
    </row>
    <row r="27" spans="1:9" ht="12.75" customHeight="1" x14ac:dyDescent="0.2">
      <c r="A27" s="186" t="s">
        <v>22</v>
      </c>
      <c r="B27" s="186"/>
      <c r="C27" s="186"/>
      <c r="D27" s="186"/>
      <c r="E27" s="186"/>
      <c r="F27" s="186"/>
      <c r="G27" s="12">
        <v>20</v>
      </c>
      <c r="H27" s="120">
        <f>SUM(H28:H37)</f>
        <v>31332853</v>
      </c>
      <c r="I27" s="120">
        <f>SUM(I28:I37)</f>
        <v>26695953</v>
      </c>
    </row>
    <row r="28" spans="1:9" ht="12.75" customHeight="1" x14ac:dyDescent="0.2">
      <c r="A28" s="182" t="s">
        <v>23</v>
      </c>
      <c r="B28" s="182"/>
      <c r="C28" s="182"/>
      <c r="D28" s="182"/>
      <c r="E28" s="182"/>
      <c r="F28" s="182"/>
      <c r="G28" s="11">
        <v>21</v>
      </c>
      <c r="H28" s="18">
        <v>12092141</v>
      </c>
      <c r="I28" s="18">
        <v>10099527</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16353307</v>
      </c>
      <c r="I30" s="18">
        <v>13709021</v>
      </c>
    </row>
    <row r="31" spans="1:9" ht="24" customHeight="1" x14ac:dyDescent="0.2">
      <c r="A31" s="182" t="s">
        <v>26</v>
      </c>
      <c r="B31" s="182"/>
      <c r="C31" s="182"/>
      <c r="D31" s="182"/>
      <c r="E31" s="182"/>
      <c r="F31" s="182"/>
      <c r="G31" s="11">
        <v>24</v>
      </c>
      <c r="H31" s="18">
        <v>2887405</v>
      </c>
      <c r="I31" s="18">
        <v>2887405</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2318253</v>
      </c>
      <c r="I38" s="120">
        <f>I39+I40+I41+I42</f>
        <v>2221566</v>
      </c>
    </row>
    <row r="39" spans="1:9" ht="12.75" customHeight="1" x14ac:dyDescent="0.2">
      <c r="A39" s="182" t="s">
        <v>34</v>
      </c>
      <c r="B39" s="182"/>
      <c r="C39" s="182"/>
      <c r="D39" s="182"/>
      <c r="E39" s="182"/>
      <c r="F39" s="182"/>
      <c r="G39" s="11">
        <v>32</v>
      </c>
      <c r="H39" s="18">
        <v>2318253</v>
      </c>
      <c r="I39" s="18">
        <v>2221566</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2603376</v>
      </c>
      <c r="I43" s="18">
        <v>3012568</v>
      </c>
    </row>
    <row r="44" spans="1:9" ht="12.75" customHeight="1" x14ac:dyDescent="0.2">
      <c r="A44" s="184" t="s">
        <v>303</v>
      </c>
      <c r="B44" s="184"/>
      <c r="C44" s="184"/>
      <c r="D44" s="184"/>
      <c r="E44" s="184"/>
      <c r="F44" s="184"/>
      <c r="G44" s="12">
        <v>37</v>
      </c>
      <c r="H44" s="120">
        <f>H45+H53+H60+H70</f>
        <v>46159424</v>
      </c>
      <c r="I44" s="120">
        <f>I45+I53+I60+I70</f>
        <v>41515818</v>
      </c>
    </row>
    <row r="45" spans="1:9" ht="12.75" customHeight="1" x14ac:dyDescent="0.2">
      <c r="A45" s="186" t="s">
        <v>39</v>
      </c>
      <c r="B45" s="186"/>
      <c r="C45" s="186"/>
      <c r="D45" s="186"/>
      <c r="E45" s="186"/>
      <c r="F45" s="186"/>
      <c r="G45" s="12">
        <v>38</v>
      </c>
      <c r="H45" s="120">
        <f>SUM(H46:H52)</f>
        <v>21659726</v>
      </c>
      <c r="I45" s="120">
        <f>SUM(I46:I52)</f>
        <v>11295269</v>
      </c>
    </row>
    <row r="46" spans="1:9" ht="12.75" customHeight="1" x14ac:dyDescent="0.2">
      <c r="A46" s="182" t="s">
        <v>40</v>
      </c>
      <c r="B46" s="182"/>
      <c r="C46" s="182"/>
      <c r="D46" s="182"/>
      <c r="E46" s="182"/>
      <c r="F46" s="182"/>
      <c r="G46" s="11">
        <v>39</v>
      </c>
      <c r="H46" s="18">
        <v>5228723</v>
      </c>
      <c r="I46" s="18">
        <v>6449320</v>
      </c>
    </row>
    <row r="47" spans="1:9" ht="12.75" customHeight="1" x14ac:dyDescent="0.2">
      <c r="A47" s="182" t="s">
        <v>41</v>
      </c>
      <c r="B47" s="182"/>
      <c r="C47" s="182"/>
      <c r="D47" s="182"/>
      <c r="E47" s="182"/>
      <c r="F47" s="182"/>
      <c r="G47" s="11">
        <v>40</v>
      </c>
      <c r="H47" s="18">
        <v>1042806</v>
      </c>
      <c r="I47" s="18">
        <v>1070935</v>
      </c>
    </row>
    <row r="48" spans="1:9" ht="12.75" customHeight="1" x14ac:dyDescent="0.2">
      <c r="A48" s="182" t="s">
        <v>42</v>
      </c>
      <c r="B48" s="182"/>
      <c r="C48" s="182"/>
      <c r="D48" s="182"/>
      <c r="E48" s="182"/>
      <c r="F48" s="182"/>
      <c r="G48" s="11">
        <v>41</v>
      </c>
      <c r="H48" s="18">
        <v>1870375</v>
      </c>
      <c r="I48" s="18">
        <v>1817632</v>
      </c>
    </row>
    <row r="49" spans="1:9" ht="12.75" customHeight="1" x14ac:dyDescent="0.2">
      <c r="A49" s="182" t="s">
        <v>43</v>
      </c>
      <c r="B49" s="182"/>
      <c r="C49" s="182"/>
      <c r="D49" s="182"/>
      <c r="E49" s="182"/>
      <c r="F49" s="182"/>
      <c r="G49" s="11">
        <v>42</v>
      </c>
      <c r="H49" s="18">
        <v>9725747</v>
      </c>
      <c r="I49" s="18">
        <v>1362358</v>
      </c>
    </row>
    <row r="50" spans="1:9" ht="12.75" customHeight="1" x14ac:dyDescent="0.2">
      <c r="A50" s="182" t="s">
        <v>44</v>
      </c>
      <c r="B50" s="182"/>
      <c r="C50" s="182"/>
      <c r="D50" s="182"/>
      <c r="E50" s="182"/>
      <c r="F50" s="182"/>
      <c r="G50" s="11">
        <v>43</v>
      </c>
      <c r="H50" s="18">
        <v>3792075</v>
      </c>
      <c r="I50" s="18">
        <v>595024</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21121060</v>
      </c>
      <c r="I53" s="120">
        <f>SUM(I54:I59)</f>
        <v>23907175</v>
      </c>
    </row>
    <row r="54" spans="1:9" ht="12.75" customHeight="1" x14ac:dyDescent="0.2">
      <c r="A54" s="182" t="s">
        <v>48</v>
      </c>
      <c r="B54" s="182"/>
      <c r="C54" s="182"/>
      <c r="D54" s="182"/>
      <c r="E54" s="182"/>
      <c r="F54" s="182"/>
      <c r="G54" s="11">
        <v>47</v>
      </c>
      <c r="H54" s="18">
        <v>2692046</v>
      </c>
      <c r="I54" s="18">
        <v>4599104</v>
      </c>
    </row>
    <row r="55" spans="1:9" ht="12.75" customHeight="1" x14ac:dyDescent="0.2">
      <c r="A55" s="182" t="s">
        <v>49</v>
      </c>
      <c r="B55" s="182"/>
      <c r="C55" s="182"/>
      <c r="D55" s="182"/>
      <c r="E55" s="182"/>
      <c r="F55" s="182"/>
      <c r="G55" s="11">
        <v>48</v>
      </c>
      <c r="H55" s="18">
        <v>1123466</v>
      </c>
      <c r="I55" s="18">
        <v>4744454</v>
      </c>
    </row>
    <row r="56" spans="1:9" ht="12.75" customHeight="1" x14ac:dyDescent="0.2">
      <c r="A56" s="182" t="s">
        <v>50</v>
      </c>
      <c r="B56" s="182"/>
      <c r="C56" s="182"/>
      <c r="D56" s="182"/>
      <c r="E56" s="182"/>
      <c r="F56" s="182"/>
      <c r="G56" s="11">
        <v>49</v>
      </c>
      <c r="H56" s="18">
        <v>13213198</v>
      </c>
      <c r="I56" s="18">
        <v>12662572</v>
      </c>
    </row>
    <row r="57" spans="1:9" ht="12.75" customHeight="1" x14ac:dyDescent="0.2">
      <c r="A57" s="182" t="s">
        <v>51</v>
      </c>
      <c r="B57" s="182"/>
      <c r="C57" s="182"/>
      <c r="D57" s="182"/>
      <c r="E57" s="182"/>
      <c r="F57" s="182"/>
      <c r="G57" s="11">
        <v>50</v>
      </c>
      <c r="H57" s="18">
        <v>85336</v>
      </c>
      <c r="I57" s="18">
        <v>8863</v>
      </c>
    </row>
    <row r="58" spans="1:9" ht="12.75" customHeight="1" x14ac:dyDescent="0.2">
      <c r="A58" s="182" t="s">
        <v>52</v>
      </c>
      <c r="B58" s="182"/>
      <c r="C58" s="182"/>
      <c r="D58" s="182"/>
      <c r="E58" s="182"/>
      <c r="F58" s="182"/>
      <c r="G58" s="11">
        <v>51</v>
      </c>
      <c r="H58" s="18">
        <v>2881106</v>
      </c>
      <c r="I58" s="18">
        <v>1565446</v>
      </c>
    </row>
    <row r="59" spans="1:9" ht="12.75" customHeight="1" x14ac:dyDescent="0.2">
      <c r="A59" s="182" t="s">
        <v>53</v>
      </c>
      <c r="B59" s="182"/>
      <c r="C59" s="182"/>
      <c r="D59" s="182"/>
      <c r="E59" s="182"/>
      <c r="F59" s="182"/>
      <c r="G59" s="11">
        <v>52</v>
      </c>
      <c r="H59" s="18">
        <v>1125908</v>
      </c>
      <c r="I59" s="18">
        <v>326736</v>
      </c>
    </row>
    <row r="60" spans="1:9" ht="12.75" customHeight="1" x14ac:dyDescent="0.2">
      <c r="A60" s="186" t="s">
        <v>54</v>
      </c>
      <c r="B60" s="186"/>
      <c r="C60" s="186"/>
      <c r="D60" s="186"/>
      <c r="E60" s="186"/>
      <c r="F60" s="186"/>
      <c r="G60" s="12">
        <v>53</v>
      </c>
      <c r="H60" s="120">
        <f>SUM(H61:H69)</f>
        <v>2353973</v>
      </c>
      <c r="I60" s="120">
        <f>SUM(I61:I69)</f>
        <v>3267354</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2353973</v>
      </c>
      <c r="I63" s="18">
        <v>3267354</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1024665</v>
      </c>
      <c r="I70" s="18">
        <v>3046020</v>
      </c>
    </row>
    <row r="71" spans="1:9" ht="12.75" customHeight="1" x14ac:dyDescent="0.2">
      <c r="A71" s="183" t="s">
        <v>58</v>
      </c>
      <c r="B71" s="183"/>
      <c r="C71" s="183"/>
      <c r="D71" s="183"/>
      <c r="E71" s="183"/>
      <c r="F71" s="183"/>
      <c r="G71" s="11">
        <v>64</v>
      </c>
      <c r="H71" s="18">
        <v>846404</v>
      </c>
      <c r="I71" s="18">
        <v>800590</v>
      </c>
    </row>
    <row r="72" spans="1:9" ht="12.75" customHeight="1" x14ac:dyDescent="0.2">
      <c r="A72" s="184" t="s">
        <v>304</v>
      </c>
      <c r="B72" s="184"/>
      <c r="C72" s="184"/>
      <c r="D72" s="184"/>
      <c r="E72" s="184"/>
      <c r="F72" s="184"/>
      <c r="G72" s="12">
        <v>65</v>
      </c>
      <c r="H72" s="120">
        <f>H8+H9+H44+H71</f>
        <v>163907732</v>
      </c>
      <c r="I72" s="120">
        <f>I8+I9+I44+I71</f>
        <v>157951461</v>
      </c>
    </row>
    <row r="73" spans="1:9" ht="12.75" customHeight="1" x14ac:dyDescent="0.2">
      <c r="A73" s="183" t="s">
        <v>59</v>
      </c>
      <c r="B73" s="183"/>
      <c r="C73" s="183"/>
      <c r="D73" s="183"/>
      <c r="E73" s="183"/>
      <c r="F73" s="183"/>
      <c r="G73" s="11">
        <v>66</v>
      </c>
      <c r="H73" s="18">
        <v>8332098</v>
      </c>
      <c r="I73" s="18">
        <v>9222292</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91114564</v>
      </c>
      <c r="I75" s="121">
        <f>I76+I77+I78+I84+I85+I91+I94+I97</f>
        <v>91505705</v>
      </c>
    </row>
    <row r="76" spans="1:9" ht="12.75" customHeight="1" x14ac:dyDescent="0.2">
      <c r="A76" s="182" t="s">
        <v>61</v>
      </c>
      <c r="B76" s="182"/>
      <c r="C76" s="182"/>
      <c r="D76" s="182"/>
      <c r="E76" s="182"/>
      <c r="F76" s="182"/>
      <c r="G76" s="11">
        <v>68</v>
      </c>
      <c r="H76" s="18">
        <v>54594592</v>
      </c>
      <c r="I76" s="18">
        <v>54594592</v>
      </c>
    </row>
    <row r="77" spans="1:9" ht="12.75" customHeight="1" x14ac:dyDescent="0.2">
      <c r="A77" s="182" t="s">
        <v>62</v>
      </c>
      <c r="B77" s="182"/>
      <c r="C77" s="182"/>
      <c r="D77" s="182"/>
      <c r="E77" s="182"/>
      <c r="F77" s="182"/>
      <c r="G77" s="11">
        <v>69</v>
      </c>
      <c r="H77" s="18">
        <v>25884472</v>
      </c>
      <c r="I77" s="18">
        <v>25839403</v>
      </c>
    </row>
    <row r="78" spans="1:9" ht="12.75" customHeight="1" x14ac:dyDescent="0.2">
      <c r="A78" s="186" t="s">
        <v>63</v>
      </c>
      <c r="B78" s="186"/>
      <c r="C78" s="186"/>
      <c r="D78" s="186"/>
      <c r="E78" s="186"/>
      <c r="F78" s="186"/>
      <c r="G78" s="12">
        <v>70</v>
      </c>
      <c r="H78" s="121">
        <f>SUM(H79:H83)</f>
        <v>9595941</v>
      </c>
      <c r="I78" s="121">
        <f>SUM(I79:I83)</f>
        <v>10000573</v>
      </c>
    </row>
    <row r="79" spans="1:9" ht="12.75" customHeight="1" x14ac:dyDescent="0.2">
      <c r="A79" s="182" t="s">
        <v>64</v>
      </c>
      <c r="B79" s="182"/>
      <c r="C79" s="182"/>
      <c r="D79" s="182"/>
      <c r="E79" s="182"/>
      <c r="F79" s="182"/>
      <c r="G79" s="11">
        <v>71</v>
      </c>
      <c r="H79" s="18">
        <v>813439</v>
      </c>
      <c r="I79" s="18">
        <v>813439</v>
      </c>
    </row>
    <row r="80" spans="1:9" ht="12.75" customHeight="1" x14ac:dyDescent="0.2">
      <c r="A80" s="182" t="s">
        <v>65</v>
      </c>
      <c r="B80" s="182"/>
      <c r="C80" s="182"/>
      <c r="D80" s="182"/>
      <c r="E80" s="182"/>
      <c r="F80" s="182"/>
      <c r="G80" s="11">
        <v>72</v>
      </c>
      <c r="H80" s="18">
        <v>2772641</v>
      </c>
      <c r="I80" s="18">
        <v>871127</v>
      </c>
    </row>
    <row r="81" spans="1:9" ht="12.75" customHeight="1" x14ac:dyDescent="0.2">
      <c r="A81" s="182" t="s">
        <v>66</v>
      </c>
      <c r="B81" s="182"/>
      <c r="C81" s="182"/>
      <c r="D81" s="182"/>
      <c r="E81" s="182"/>
      <c r="F81" s="182"/>
      <c r="G81" s="11">
        <v>73</v>
      </c>
      <c r="H81" s="18">
        <v>-871127</v>
      </c>
      <c r="I81" s="18">
        <v>-793595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6880988</v>
      </c>
      <c r="I83" s="18">
        <v>9109602</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0</v>
      </c>
      <c r="I91" s="120">
        <f>I92-I93</f>
        <v>712460</v>
      </c>
    </row>
    <row r="92" spans="1:9" ht="12.75" customHeight="1" x14ac:dyDescent="0.2">
      <c r="A92" s="182" t="s">
        <v>72</v>
      </c>
      <c r="B92" s="182"/>
      <c r="C92" s="182"/>
      <c r="D92" s="182"/>
      <c r="E92" s="182"/>
      <c r="F92" s="182"/>
      <c r="G92" s="11">
        <v>84</v>
      </c>
      <c r="H92" s="18">
        <v>0</v>
      </c>
      <c r="I92" s="18">
        <v>712460</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1039559</v>
      </c>
      <c r="I94" s="120">
        <f>I95-I96</f>
        <v>358677</v>
      </c>
    </row>
    <row r="95" spans="1:9" ht="12.75" customHeight="1" x14ac:dyDescent="0.2">
      <c r="A95" s="182" t="s">
        <v>74</v>
      </c>
      <c r="B95" s="182"/>
      <c r="C95" s="182"/>
      <c r="D95" s="182"/>
      <c r="E95" s="182"/>
      <c r="F95" s="182"/>
      <c r="G95" s="11">
        <v>87</v>
      </c>
      <c r="H95" s="18">
        <v>1039559</v>
      </c>
      <c r="I95" s="18">
        <v>358677</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384843</v>
      </c>
      <c r="I98" s="120">
        <f>SUM(I99:I104)</f>
        <v>369303</v>
      </c>
    </row>
    <row r="99" spans="1:9" ht="12.75" customHeight="1" x14ac:dyDescent="0.2">
      <c r="A99" s="182" t="s">
        <v>77</v>
      </c>
      <c r="B99" s="182"/>
      <c r="C99" s="182"/>
      <c r="D99" s="182"/>
      <c r="E99" s="182"/>
      <c r="F99" s="182"/>
      <c r="G99" s="11">
        <v>91</v>
      </c>
      <c r="H99" s="18">
        <v>245438</v>
      </c>
      <c r="I99" s="18">
        <v>216434</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139405</v>
      </c>
      <c r="I104" s="18">
        <v>152869</v>
      </c>
    </row>
    <row r="105" spans="1:9" ht="12.75" customHeight="1" x14ac:dyDescent="0.2">
      <c r="A105" s="184" t="s">
        <v>356</v>
      </c>
      <c r="B105" s="184"/>
      <c r="C105" s="184"/>
      <c r="D105" s="184"/>
      <c r="E105" s="184"/>
      <c r="F105" s="184"/>
      <c r="G105" s="12">
        <v>97</v>
      </c>
      <c r="H105" s="120">
        <f>SUM(H106:H116)</f>
        <v>29662888</v>
      </c>
      <c r="I105" s="120">
        <f>SUM(I106:I116)</f>
        <v>17506537</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27899385</v>
      </c>
      <c r="I111" s="18">
        <v>16178242</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1383248</v>
      </c>
      <c r="I115" s="18">
        <v>948040</v>
      </c>
    </row>
    <row r="116" spans="1:9" ht="12.75" customHeight="1" x14ac:dyDescent="0.2">
      <c r="A116" s="182" t="s">
        <v>93</v>
      </c>
      <c r="B116" s="182"/>
      <c r="C116" s="182"/>
      <c r="D116" s="182"/>
      <c r="E116" s="182"/>
      <c r="F116" s="182"/>
      <c r="G116" s="11">
        <v>108</v>
      </c>
      <c r="H116" s="18">
        <v>380255</v>
      </c>
      <c r="I116" s="18">
        <v>380255</v>
      </c>
    </row>
    <row r="117" spans="1:9" ht="12.75" customHeight="1" x14ac:dyDescent="0.2">
      <c r="A117" s="184" t="s">
        <v>357</v>
      </c>
      <c r="B117" s="184"/>
      <c r="C117" s="184"/>
      <c r="D117" s="184"/>
      <c r="E117" s="184"/>
      <c r="F117" s="184"/>
      <c r="G117" s="12">
        <v>109</v>
      </c>
      <c r="H117" s="120">
        <f>SUM(H118:H131)</f>
        <v>41902216</v>
      </c>
      <c r="I117" s="120">
        <f>SUM(I118:I131)</f>
        <v>47966074</v>
      </c>
    </row>
    <row r="118" spans="1:9" ht="12.75" customHeight="1" x14ac:dyDescent="0.2">
      <c r="A118" s="182" t="s">
        <v>83</v>
      </c>
      <c r="B118" s="182"/>
      <c r="C118" s="182"/>
      <c r="D118" s="182"/>
      <c r="E118" s="182"/>
      <c r="F118" s="182"/>
      <c r="G118" s="11">
        <v>110</v>
      </c>
      <c r="H118" s="18">
        <v>1586216</v>
      </c>
      <c r="I118" s="18">
        <v>1627532</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12595</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2507562</v>
      </c>
      <c r="I122" s="18">
        <v>1904117</v>
      </c>
    </row>
    <row r="123" spans="1:9" ht="12.75" customHeight="1" x14ac:dyDescent="0.2">
      <c r="A123" s="182" t="s">
        <v>88</v>
      </c>
      <c r="B123" s="182"/>
      <c r="C123" s="182"/>
      <c r="D123" s="182"/>
      <c r="E123" s="182"/>
      <c r="F123" s="182"/>
      <c r="G123" s="11">
        <v>115</v>
      </c>
      <c r="H123" s="18">
        <v>14545531</v>
      </c>
      <c r="I123" s="18">
        <v>22561559</v>
      </c>
    </row>
    <row r="124" spans="1:9" ht="12.75" customHeight="1" x14ac:dyDescent="0.2">
      <c r="A124" s="182" t="s">
        <v>89</v>
      </c>
      <c r="B124" s="182"/>
      <c r="C124" s="182"/>
      <c r="D124" s="182"/>
      <c r="E124" s="182"/>
      <c r="F124" s="182"/>
      <c r="G124" s="11">
        <v>116</v>
      </c>
      <c r="H124" s="18">
        <v>5298078</v>
      </c>
      <c r="I124" s="18">
        <v>877947</v>
      </c>
    </row>
    <row r="125" spans="1:9" ht="12.75" customHeight="1" x14ac:dyDescent="0.2">
      <c r="A125" s="182" t="s">
        <v>90</v>
      </c>
      <c r="B125" s="182"/>
      <c r="C125" s="182"/>
      <c r="D125" s="182"/>
      <c r="E125" s="182"/>
      <c r="F125" s="182"/>
      <c r="G125" s="11">
        <v>117</v>
      </c>
      <c r="H125" s="18">
        <v>14517845</v>
      </c>
      <c r="I125" s="18">
        <v>16366974</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1229385</v>
      </c>
      <c r="I127" s="18">
        <v>1349880</v>
      </c>
    </row>
    <row r="128" spans="1:9" x14ac:dyDescent="0.2">
      <c r="A128" s="182" t="s">
        <v>95</v>
      </c>
      <c r="B128" s="182"/>
      <c r="C128" s="182"/>
      <c r="D128" s="182"/>
      <c r="E128" s="182"/>
      <c r="F128" s="182"/>
      <c r="G128" s="11">
        <v>120</v>
      </c>
      <c r="H128" s="18">
        <v>583294</v>
      </c>
      <c r="I128" s="18">
        <v>1138188</v>
      </c>
    </row>
    <row r="129" spans="1:9" x14ac:dyDescent="0.2">
      <c r="A129" s="182" t="s">
        <v>96</v>
      </c>
      <c r="B129" s="182"/>
      <c r="C129" s="182"/>
      <c r="D129" s="182"/>
      <c r="E129" s="182"/>
      <c r="F129" s="182"/>
      <c r="G129" s="11">
        <v>121</v>
      </c>
      <c r="H129" s="18">
        <v>22349</v>
      </c>
      <c r="I129" s="18">
        <v>22349</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1611956</v>
      </c>
      <c r="I131" s="18">
        <v>2104933</v>
      </c>
    </row>
    <row r="132" spans="1:9" ht="22.15" customHeight="1" x14ac:dyDescent="0.2">
      <c r="A132" s="183" t="s">
        <v>99</v>
      </c>
      <c r="B132" s="183"/>
      <c r="C132" s="183"/>
      <c r="D132" s="183"/>
      <c r="E132" s="183"/>
      <c r="F132" s="183"/>
      <c r="G132" s="11">
        <v>124</v>
      </c>
      <c r="H132" s="18">
        <v>843221</v>
      </c>
      <c r="I132" s="18">
        <v>603842</v>
      </c>
    </row>
    <row r="133" spans="1:9" ht="12.75" customHeight="1" x14ac:dyDescent="0.2">
      <c r="A133" s="184" t="s">
        <v>358</v>
      </c>
      <c r="B133" s="184"/>
      <c r="C133" s="184"/>
      <c r="D133" s="184"/>
      <c r="E133" s="184"/>
      <c r="F133" s="184"/>
      <c r="G133" s="12">
        <v>125</v>
      </c>
      <c r="H133" s="120">
        <f>H75+H98+H105+H117+H132</f>
        <v>163907732</v>
      </c>
      <c r="I133" s="120">
        <f>I75+I98+I105+I117+I132</f>
        <v>157951461</v>
      </c>
    </row>
    <row r="134" spans="1:9" x14ac:dyDescent="0.2">
      <c r="A134" s="183" t="s">
        <v>100</v>
      </c>
      <c r="B134" s="183"/>
      <c r="C134" s="183"/>
      <c r="D134" s="183"/>
      <c r="E134" s="183"/>
      <c r="F134" s="183"/>
      <c r="G134" s="11">
        <v>126</v>
      </c>
      <c r="H134" s="18">
        <v>8332098</v>
      </c>
      <c r="I134" s="18">
        <v>9222292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85" zoomScaleSheetLayoutView="100" workbookViewId="0">
      <selection sqref="A1:I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465</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463</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94597714</v>
      </c>
      <c r="I8" s="52">
        <f>SUM(I9:I13)</f>
        <v>24533983</v>
      </c>
      <c r="J8" s="52">
        <f>SUM(J9:J13)</f>
        <v>116125899</v>
      </c>
      <c r="K8" s="52">
        <f>SUM(K9:K13)</f>
        <v>31051962</v>
      </c>
    </row>
    <row r="9" spans="1:11" ht="12.75" customHeight="1" x14ac:dyDescent="0.2">
      <c r="A9" s="182" t="s">
        <v>115</v>
      </c>
      <c r="B9" s="182"/>
      <c r="C9" s="182"/>
      <c r="D9" s="182"/>
      <c r="E9" s="182"/>
      <c r="F9" s="182"/>
      <c r="G9" s="11">
        <v>2</v>
      </c>
      <c r="H9" s="53">
        <v>4029764</v>
      </c>
      <c r="I9" s="53">
        <v>842065</v>
      </c>
      <c r="J9" s="53">
        <v>5077973</v>
      </c>
      <c r="K9" s="53">
        <v>1656673</v>
      </c>
    </row>
    <row r="10" spans="1:11" ht="12.75" customHeight="1" x14ac:dyDescent="0.2">
      <c r="A10" s="182" t="s">
        <v>116</v>
      </c>
      <c r="B10" s="182"/>
      <c r="C10" s="182"/>
      <c r="D10" s="182"/>
      <c r="E10" s="182"/>
      <c r="F10" s="182"/>
      <c r="G10" s="11">
        <v>3</v>
      </c>
      <c r="H10" s="53">
        <v>85358666</v>
      </c>
      <c r="I10" s="53">
        <v>22813471</v>
      </c>
      <c r="J10" s="53">
        <v>106164002</v>
      </c>
      <c r="K10" s="53">
        <v>28756397</v>
      </c>
    </row>
    <row r="11" spans="1:11" ht="12.75" customHeight="1" x14ac:dyDescent="0.2">
      <c r="A11" s="182" t="s">
        <v>117</v>
      </c>
      <c r="B11" s="182"/>
      <c r="C11" s="182"/>
      <c r="D11" s="182"/>
      <c r="E11" s="182"/>
      <c r="F11" s="182"/>
      <c r="G11" s="11">
        <v>4</v>
      </c>
      <c r="H11" s="53">
        <v>23082</v>
      </c>
      <c r="I11" s="53">
        <v>-4068</v>
      </c>
      <c r="J11" s="53">
        <v>383287</v>
      </c>
      <c r="K11" s="53">
        <v>267286</v>
      </c>
    </row>
    <row r="12" spans="1:11" ht="12.75" customHeight="1" x14ac:dyDescent="0.2">
      <c r="A12" s="182" t="s">
        <v>118</v>
      </c>
      <c r="B12" s="182"/>
      <c r="C12" s="182"/>
      <c r="D12" s="182"/>
      <c r="E12" s="182"/>
      <c r="F12" s="182"/>
      <c r="G12" s="11">
        <v>5</v>
      </c>
      <c r="H12" s="53">
        <v>951247</v>
      </c>
      <c r="I12" s="53">
        <v>357351</v>
      </c>
      <c r="J12" s="53">
        <v>1997014</v>
      </c>
      <c r="K12" s="53">
        <v>20508</v>
      </c>
    </row>
    <row r="13" spans="1:11" ht="12.75" customHeight="1" x14ac:dyDescent="0.2">
      <c r="A13" s="182" t="s">
        <v>119</v>
      </c>
      <c r="B13" s="182"/>
      <c r="C13" s="182"/>
      <c r="D13" s="182"/>
      <c r="E13" s="182"/>
      <c r="F13" s="182"/>
      <c r="G13" s="11">
        <v>6</v>
      </c>
      <c r="H13" s="53">
        <v>4234955</v>
      </c>
      <c r="I13" s="53">
        <v>525164</v>
      </c>
      <c r="J13" s="53">
        <v>2503623</v>
      </c>
      <c r="K13" s="53">
        <v>351098</v>
      </c>
    </row>
    <row r="14" spans="1:11" ht="12.75" customHeight="1" x14ac:dyDescent="0.2">
      <c r="A14" s="213" t="s">
        <v>360</v>
      </c>
      <c r="B14" s="213"/>
      <c r="C14" s="213"/>
      <c r="D14" s="213"/>
      <c r="E14" s="213"/>
      <c r="F14" s="213"/>
      <c r="G14" s="12">
        <v>7</v>
      </c>
      <c r="H14" s="52">
        <f>H15+H16+H20+H24+H25+H26+H29+H36</f>
        <v>98286400</v>
      </c>
      <c r="I14" s="52">
        <f>I15+I16+I20+I24+I25+I26+I29+I36</f>
        <v>25716421</v>
      </c>
      <c r="J14" s="52">
        <f>J15+J16+J20+J24+J25+J26+J29+J36</f>
        <v>116693571</v>
      </c>
      <c r="K14" s="52">
        <f>K15+K16+K20+K24+K25+K26+K29+K36</f>
        <v>31246240</v>
      </c>
    </row>
    <row r="15" spans="1:11" ht="12.75" customHeight="1" x14ac:dyDescent="0.2">
      <c r="A15" s="182" t="s">
        <v>104</v>
      </c>
      <c r="B15" s="182"/>
      <c r="C15" s="182"/>
      <c r="D15" s="182"/>
      <c r="E15" s="182"/>
      <c r="F15" s="182"/>
      <c r="G15" s="11">
        <v>8</v>
      </c>
      <c r="H15" s="53">
        <v>85144</v>
      </c>
      <c r="I15" s="53">
        <v>-236753</v>
      </c>
      <c r="J15" s="53">
        <v>-40836</v>
      </c>
      <c r="K15" s="53">
        <v>-367040</v>
      </c>
    </row>
    <row r="16" spans="1:11" ht="12.75" customHeight="1" x14ac:dyDescent="0.2">
      <c r="A16" s="186" t="s">
        <v>440</v>
      </c>
      <c r="B16" s="186"/>
      <c r="C16" s="186"/>
      <c r="D16" s="186"/>
      <c r="E16" s="186"/>
      <c r="F16" s="186"/>
      <c r="G16" s="12">
        <v>9</v>
      </c>
      <c r="H16" s="52">
        <f>SUM(H17:H19)</f>
        <v>65565915</v>
      </c>
      <c r="I16" s="52">
        <f>SUM(I17:I19)</f>
        <v>16926878</v>
      </c>
      <c r="J16" s="52">
        <f>SUM(J17:J19)</f>
        <v>81978243</v>
      </c>
      <c r="K16" s="52">
        <f>SUM(K17:K19)</f>
        <v>21998650</v>
      </c>
    </row>
    <row r="17" spans="1:11" ht="12.75" customHeight="1" x14ac:dyDescent="0.2">
      <c r="A17" s="216" t="s">
        <v>120</v>
      </c>
      <c r="B17" s="216"/>
      <c r="C17" s="216"/>
      <c r="D17" s="216"/>
      <c r="E17" s="216"/>
      <c r="F17" s="216"/>
      <c r="G17" s="11">
        <v>10</v>
      </c>
      <c r="H17" s="53">
        <v>44694247</v>
      </c>
      <c r="I17" s="53">
        <v>11835851</v>
      </c>
      <c r="J17" s="53">
        <v>45429375</v>
      </c>
      <c r="K17" s="53">
        <v>12635179</v>
      </c>
    </row>
    <row r="18" spans="1:11" ht="12.75" customHeight="1" x14ac:dyDescent="0.2">
      <c r="A18" s="216" t="s">
        <v>121</v>
      </c>
      <c r="B18" s="216"/>
      <c r="C18" s="216"/>
      <c r="D18" s="216"/>
      <c r="E18" s="216"/>
      <c r="F18" s="216"/>
      <c r="G18" s="11">
        <v>11</v>
      </c>
      <c r="H18" s="53">
        <v>11922440</v>
      </c>
      <c r="I18" s="53">
        <v>2604383</v>
      </c>
      <c r="J18" s="53">
        <v>28125206</v>
      </c>
      <c r="K18" s="53">
        <v>6970022</v>
      </c>
    </row>
    <row r="19" spans="1:11" ht="12.75" customHeight="1" x14ac:dyDescent="0.2">
      <c r="A19" s="216" t="s">
        <v>122</v>
      </c>
      <c r="B19" s="216"/>
      <c r="C19" s="216"/>
      <c r="D19" s="216"/>
      <c r="E19" s="216"/>
      <c r="F19" s="216"/>
      <c r="G19" s="11">
        <v>12</v>
      </c>
      <c r="H19" s="53">
        <v>8949228</v>
      </c>
      <c r="I19" s="53">
        <v>2486644</v>
      </c>
      <c r="J19" s="53">
        <v>8423662</v>
      </c>
      <c r="K19" s="53">
        <v>2393449</v>
      </c>
    </row>
    <row r="20" spans="1:11" ht="12.75" customHeight="1" x14ac:dyDescent="0.2">
      <c r="A20" s="186" t="s">
        <v>441</v>
      </c>
      <c r="B20" s="186"/>
      <c r="C20" s="186"/>
      <c r="D20" s="186"/>
      <c r="E20" s="186"/>
      <c r="F20" s="186"/>
      <c r="G20" s="12">
        <v>13</v>
      </c>
      <c r="H20" s="52">
        <f>SUM(H21:H23)</f>
        <v>20080791</v>
      </c>
      <c r="I20" s="52">
        <f>SUM(I21:I23)</f>
        <v>4943363</v>
      </c>
      <c r="J20" s="52">
        <f>SUM(J21:J23)</f>
        <v>21200188</v>
      </c>
      <c r="K20" s="52">
        <f>SUM(K21:K23)</f>
        <v>5637011</v>
      </c>
    </row>
    <row r="21" spans="1:11" ht="12.75" customHeight="1" x14ac:dyDescent="0.2">
      <c r="A21" s="216" t="s">
        <v>105</v>
      </c>
      <c r="B21" s="216"/>
      <c r="C21" s="216"/>
      <c r="D21" s="216"/>
      <c r="E21" s="216"/>
      <c r="F21" s="216"/>
      <c r="G21" s="11">
        <v>14</v>
      </c>
      <c r="H21" s="53">
        <v>12543577</v>
      </c>
      <c r="I21" s="53">
        <v>3089591</v>
      </c>
      <c r="J21" s="53">
        <v>13287538</v>
      </c>
      <c r="K21" s="53">
        <v>3552429</v>
      </c>
    </row>
    <row r="22" spans="1:11" ht="12.75" customHeight="1" x14ac:dyDescent="0.2">
      <c r="A22" s="216" t="s">
        <v>106</v>
      </c>
      <c r="B22" s="216"/>
      <c r="C22" s="216"/>
      <c r="D22" s="216"/>
      <c r="E22" s="216"/>
      <c r="F22" s="216"/>
      <c r="G22" s="11">
        <v>15</v>
      </c>
      <c r="H22" s="53">
        <v>4941804</v>
      </c>
      <c r="I22" s="53">
        <v>1206462</v>
      </c>
      <c r="J22" s="53">
        <v>5171377</v>
      </c>
      <c r="K22" s="53">
        <v>1361025</v>
      </c>
    </row>
    <row r="23" spans="1:11" ht="12.75" customHeight="1" x14ac:dyDescent="0.2">
      <c r="A23" s="216" t="s">
        <v>107</v>
      </c>
      <c r="B23" s="216"/>
      <c r="C23" s="216"/>
      <c r="D23" s="216"/>
      <c r="E23" s="216"/>
      <c r="F23" s="216"/>
      <c r="G23" s="11">
        <v>16</v>
      </c>
      <c r="H23" s="53">
        <v>2595410</v>
      </c>
      <c r="I23" s="53">
        <v>647310</v>
      </c>
      <c r="J23" s="53">
        <v>2741273</v>
      </c>
      <c r="K23" s="53">
        <v>723557</v>
      </c>
    </row>
    <row r="24" spans="1:11" ht="12.75" customHeight="1" x14ac:dyDescent="0.2">
      <c r="A24" s="182" t="s">
        <v>108</v>
      </c>
      <c r="B24" s="182"/>
      <c r="C24" s="182"/>
      <c r="D24" s="182"/>
      <c r="E24" s="182"/>
      <c r="F24" s="182"/>
      <c r="G24" s="11">
        <v>17</v>
      </c>
      <c r="H24" s="53">
        <v>7293222</v>
      </c>
      <c r="I24" s="53">
        <v>1913787</v>
      </c>
      <c r="J24" s="53">
        <v>8288632</v>
      </c>
      <c r="K24" s="53">
        <v>2406195</v>
      </c>
    </row>
    <row r="25" spans="1:11" ht="12.75" customHeight="1" x14ac:dyDescent="0.2">
      <c r="A25" s="182" t="s">
        <v>109</v>
      </c>
      <c r="B25" s="182"/>
      <c r="C25" s="182"/>
      <c r="D25" s="182"/>
      <c r="E25" s="182"/>
      <c r="F25" s="182"/>
      <c r="G25" s="11">
        <v>18</v>
      </c>
      <c r="H25" s="53">
        <v>4243560</v>
      </c>
      <c r="I25" s="53">
        <v>1359736</v>
      </c>
      <c r="J25" s="53">
        <v>4511004</v>
      </c>
      <c r="K25" s="53">
        <v>993745</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172077</v>
      </c>
      <c r="I29" s="52">
        <f>SUM(I30:I35)</f>
        <v>172077</v>
      </c>
      <c r="J29" s="52">
        <f>SUM(J30:J35)</f>
        <v>140867</v>
      </c>
      <c r="K29" s="52">
        <f>SUM(K30:K35)</f>
        <v>140867</v>
      </c>
    </row>
    <row r="30" spans="1:11" ht="12.75" customHeight="1" x14ac:dyDescent="0.2">
      <c r="A30" s="216" t="s">
        <v>125</v>
      </c>
      <c r="B30" s="216"/>
      <c r="C30" s="216"/>
      <c r="D30" s="216"/>
      <c r="E30" s="216"/>
      <c r="F30" s="216"/>
      <c r="G30" s="11">
        <v>23</v>
      </c>
      <c r="H30" s="53">
        <v>17520</v>
      </c>
      <c r="I30" s="53">
        <v>17520</v>
      </c>
      <c r="J30" s="53">
        <v>133553</v>
      </c>
      <c r="K30" s="53">
        <v>133553</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12667</v>
      </c>
      <c r="I32" s="53">
        <v>12667</v>
      </c>
      <c r="J32" s="53">
        <v>7314</v>
      </c>
      <c r="K32" s="53">
        <v>7314</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141890</v>
      </c>
      <c r="I35" s="53">
        <v>141890</v>
      </c>
      <c r="J35" s="53">
        <v>0</v>
      </c>
      <c r="K35" s="53">
        <v>0</v>
      </c>
    </row>
    <row r="36" spans="1:11" ht="12.75" customHeight="1" x14ac:dyDescent="0.2">
      <c r="A36" s="182" t="s">
        <v>110</v>
      </c>
      <c r="B36" s="182"/>
      <c r="C36" s="182"/>
      <c r="D36" s="182"/>
      <c r="E36" s="182"/>
      <c r="F36" s="182"/>
      <c r="G36" s="11">
        <v>29</v>
      </c>
      <c r="H36" s="53">
        <v>845691</v>
      </c>
      <c r="I36" s="53">
        <v>637333</v>
      </c>
      <c r="J36" s="53">
        <v>615473</v>
      </c>
      <c r="K36" s="53">
        <v>436812</v>
      </c>
    </row>
    <row r="37" spans="1:11" ht="12.75" customHeight="1" x14ac:dyDescent="0.2">
      <c r="A37" s="213" t="s">
        <v>361</v>
      </c>
      <c r="B37" s="213"/>
      <c r="C37" s="213"/>
      <c r="D37" s="213"/>
      <c r="E37" s="213"/>
      <c r="F37" s="213"/>
      <c r="G37" s="12">
        <v>30</v>
      </c>
      <c r="H37" s="52">
        <f>SUM(H38:H47)</f>
        <v>5336901</v>
      </c>
      <c r="I37" s="52">
        <f>SUM(I38:I47)</f>
        <v>2570423</v>
      </c>
      <c r="J37" s="52">
        <f>SUM(J38:J47)</f>
        <v>4127407</v>
      </c>
      <c r="K37" s="52">
        <f>SUM(K38:K47)</f>
        <v>1058512</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4960006</v>
      </c>
      <c r="I39" s="53">
        <v>2476477</v>
      </c>
      <c r="J39" s="53">
        <v>3470385</v>
      </c>
      <c r="K39" s="53">
        <v>855032</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376723</v>
      </c>
      <c r="I41" s="53">
        <v>93868</v>
      </c>
      <c r="J41" s="53">
        <v>594431</v>
      </c>
      <c r="K41" s="53">
        <v>143621</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172</v>
      </c>
      <c r="I44" s="53">
        <v>78</v>
      </c>
      <c r="J44" s="53">
        <v>158</v>
      </c>
      <c r="K44" s="53">
        <v>35</v>
      </c>
    </row>
    <row r="45" spans="1:11" ht="12.75" customHeight="1" x14ac:dyDescent="0.2">
      <c r="A45" s="182" t="s">
        <v>138</v>
      </c>
      <c r="B45" s="182"/>
      <c r="C45" s="182"/>
      <c r="D45" s="182"/>
      <c r="E45" s="182"/>
      <c r="F45" s="182"/>
      <c r="G45" s="11">
        <v>38</v>
      </c>
      <c r="H45" s="53">
        <v>0</v>
      </c>
      <c r="I45" s="53">
        <v>0</v>
      </c>
      <c r="J45" s="53">
        <v>2609</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59824</v>
      </c>
      <c r="K47" s="53">
        <v>59824</v>
      </c>
    </row>
    <row r="48" spans="1:11" ht="12.75" customHeight="1" x14ac:dyDescent="0.2">
      <c r="A48" s="213" t="s">
        <v>362</v>
      </c>
      <c r="B48" s="213"/>
      <c r="C48" s="213"/>
      <c r="D48" s="213"/>
      <c r="E48" s="213"/>
      <c r="F48" s="213"/>
      <c r="G48" s="12">
        <v>41</v>
      </c>
      <c r="H48" s="52">
        <f>SUM(H49:H55)</f>
        <v>836327</v>
      </c>
      <c r="I48" s="52">
        <f>SUM(I49:I55)</f>
        <v>431030</v>
      </c>
      <c r="J48" s="52">
        <f>SUM(J49:J55)</f>
        <v>3610251</v>
      </c>
      <c r="K48" s="52">
        <f>SUM(K49:K55)</f>
        <v>2614568</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651829</v>
      </c>
      <c r="I51" s="53">
        <v>246635</v>
      </c>
      <c r="J51" s="53">
        <v>1320374</v>
      </c>
      <c r="K51" s="53">
        <v>330178</v>
      </c>
    </row>
    <row r="52" spans="1:11" ht="12.75" customHeight="1" x14ac:dyDescent="0.2">
      <c r="A52" s="206" t="s">
        <v>144</v>
      </c>
      <c r="B52" s="206"/>
      <c r="C52" s="206"/>
      <c r="D52" s="206"/>
      <c r="E52" s="206"/>
      <c r="F52" s="206"/>
      <c r="G52" s="11">
        <v>45</v>
      </c>
      <c r="H52" s="53">
        <v>20020</v>
      </c>
      <c r="I52" s="53">
        <v>19917</v>
      </c>
      <c r="J52" s="53">
        <v>5534</v>
      </c>
      <c r="K52" s="53">
        <v>47</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2284343</v>
      </c>
      <c r="K54" s="53">
        <v>2284343</v>
      </c>
    </row>
    <row r="55" spans="1:11" ht="12.75" customHeight="1" x14ac:dyDescent="0.2">
      <c r="A55" s="206" t="s">
        <v>147</v>
      </c>
      <c r="B55" s="206"/>
      <c r="C55" s="206"/>
      <c r="D55" s="206"/>
      <c r="E55" s="206"/>
      <c r="F55" s="206"/>
      <c r="G55" s="11">
        <v>48</v>
      </c>
      <c r="H55" s="53">
        <v>164478</v>
      </c>
      <c r="I55" s="53">
        <v>164478</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99934615</v>
      </c>
      <c r="I60" s="52">
        <f t="shared" ref="I60:K60" si="0">I8+I37+I56+I57</f>
        <v>27104406</v>
      </c>
      <c r="J60" s="52">
        <f t="shared" si="0"/>
        <v>120253306</v>
      </c>
      <c r="K60" s="52">
        <f t="shared" si="0"/>
        <v>32110474</v>
      </c>
    </row>
    <row r="61" spans="1:11" ht="12.75" customHeight="1" x14ac:dyDescent="0.2">
      <c r="A61" s="213" t="s">
        <v>364</v>
      </c>
      <c r="B61" s="213"/>
      <c r="C61" s="213"/>
      <c r="D61" s="213"/>
      <c r="E61" s="213"/>
      <c r="F61" s="213"/>
      <c r="G61" s="12">
        <v>54</v>
      </c>
      <c r="H61" s="52">
        <f>H14+H48+H58+H59</f>
        <v>99122727</v>
      </c>
      <c r="I61" s="52">
        <f t="shared" ref="I61:K61" si="1">I14+I48+I58+I59</f>
        <v>26147451</v>
      </c>
      <c r="J61" s="52">
        <f t="shared" si="1"/>
        <v>120303822</v>
      </c>
      <c r="K61" s="52">
        <f t="shared" si="1"/>
        <v>33860808</v>
      </c>
    </row>
    <row r="62" spans="1:11" ht="12.75" customHeight="1" x14ac:dyDescent="0.2">
      <c r="A62" s="213" t="s">
        <v>365</v>
      </c>
      <c r="B62" s="213"/>
      <c r="C62" s="213"/>
      <c r="D62" s="213"/>
      <c r="E62" s="213"/>
      <c r="F62" s="213"/>
      <c r="G62" s="12">
        <v>55</v>
      </c>
      <c r="H62" s="52">
        <f>H60-H61</f>
        <v>811888</v>
      </c>
      <c r="I62" s="52">
        <f t="shared" ref="I62:K62" si="2">I60-I61</f>
        <v>956955</v>
      </c>
      <c r="J62" s="52">
        <f t="shared" si="2"/>
        <v>-50516</v>
      </c>
      <c r="K62" s="52">
        <f t="shared" si="2"/>
        <v>-1750334</v>
      </c>
    </row>
    <row r="63" spans="1:11" ht="12.75" customHeight="1" x14ac:dyDescent="0.2">
      <c r="A63" s="214" t="s">
        <v>366</v>
      </c>
      <c r="B63" s="214"/>
      <c r="C63" s="214"/>
      <c r="D63" s="214"/>
      <c r="E63" s="214"/>
      <c r="F63" s="214"/>
      <c r="G63" s="12">
        <v>56</v>
      </c>
      <c r="H63" s="52">
        <f>+IF((H60-H61)&gt;0,(H60-H61),0)</f>
        <v>811888</v>
      </c>
      <c r="I63" s="52">
        <f t="shared" ref="I63:K63" si="3">+IF((I60-I61)&gt;0,(I60-I61),0)</f>
        <v>956955</v>
      </c>
      <c r="J63" s="52">
        <f t="shared" si="3"/>
        <v>0</v>
      </c>
      <c r="K63" s="52">
        <f t="shared" si="3"/>
        <v>0</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-50516</v>
      </c>
      <c r="K64" s="52">
        <f t="shared" si="4"/>
        <v>-1750334</v>
      </c>
    </row>
    <row r="65" spans="1:11" ht="12.75" customHeight="1" x14ac:dyDescent="0.2">
      <c r="A65" s="215" t="s">
        <v>111</v>
      </c>
      <c r="B65" s="215"/>
      <c r="C65" s="215"/>
      <c r="D65" s="215"/>
      <c r="E65" s="215"/>
      <c r="F65" s="215"/>
      <c r="G65" s="11">
        <v>58</v>
      </c>
      <c r="H65" s="53">
        <v>-227671</v>
      </c>
      <c r="I65" s="53">
        <v>35189</v>
      </c>
      <c r="J65" s="53">
        <v>-409193</v>
      </c>
      <c r="K65" s="53">
        <v>-409193</v>
      </c>
    </row>
    <row r="66" spans="1:11" ht="12.75" customHeight="1" x14ac:dyDescent="0.2">
      <c r="A66" s="213" t="s">
        <v>368</v>
      </c>
      <c r="B66" s="213"/>
      <c r="C66" s="213"/>
      <c r="D66" s="213"/>
      <c r="E66" s="213"/>
      <c r="F66" s="213"/>
      <c r="G66" s="12">
        <v>59</v>
      </c>
      <c r="H66" s="52">
        <f>H62-H65</f>
        <v>1039559</v>
      </c>
      <c r="I66" s="52">
        <f t="shared" ref="I66:K66" si="5">I62-I65</f>
        <v>921766</v>
      </c>
      <c r="J66" s="52">
        <f t="shared" si="5"/>
        <v>358677</v>
      </c>
      <c r="K66" s="52">
        <f t="shared" si="5"/>
        <v>-1341141</v>
      </c>
    </row>
    <row r="67" spans="1:11" ht="12.75" customHeight="1" x14ac:dyDescent="0.2">
      <c r="A67" s="214" t="s">
        <v>369</v>
      </c>
      <c r="B67" s="214"/>
      <c r="C67" s="214"/>
      <c r="D67" s="214"/>
      <c r="E67" s="214"/>
      <c r="F67" s="214"/>
      <c r="G67" s="12">
        <v>60</v>
      </c>
      <c r="H67" s="52">
        <f>+IF((H62-H65)&gt;0,(H62-H65),0)</f>
        <v>1039559</v>
      </c>
      <c r="I67" s="52">
        <f t="shared" ref="I67:K67" si="6">+IF((I62-I65)&gt;0,(I62-I65),0)</f>
        <v>921766</v>
      </c>
      <c r="J67" s="52">
        <f t="shared" si="6"/>
        <v>358677</v>
      </c>
      <c r="K67" s="52">
        <f t="shared" si="6"/>
        <v>0</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-1341141</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1039559</v>
      </c>
      <c r="I89" s="56">
        <v>921766</v>
      </c>
      <c r="J89" s="56">
        <v>358677</v>
      </c>
      <c r="K89" s="56">
        <v>-1341141</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1039559</v>
      </c>
      <c r="I109" s="55">
        <f>I89+I108</f>
        <v>921766</v>
      </c>
      <c r="J109" s="55">
        <f t="shared" ref="J109:K109" si="12">J89+J108</f>
        <v>358677</v>
      </c>
      <c r="K109" s="55">
        <f t="shared" si="12"/>
        <v>-1341141</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466</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463</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811888</v>
      </c>
      <c r="I8" s="68">
        <v>-50516</v>
      </c>
    </row>
    <row r="9" spans="1:9" ht="12.75" customHeight="1" x14ac:dyDescent="0.2">
      <c r="A9" s="237" t="s">
        <v>171</v>
      </c>
      <c r="B9" s="237"/>
      <c r="C9" s="237"/>
      <c r="D9" s="237"/>
      <c r="E9" s="237"/>
      <c r="F9" s="237"/>
      <c r="G9" s="69">
        <v>2</v>
      </c>
      <c r="H9" s="70">
        <f>H10+H11+H12+H13+H14+H15+H16+H17</f>
        <v>-1093906</v>
      </c>
      <c r="I9" s="70">
        <f>I10+I11+I12+I13+I14+I15+I16+I17</f>
        <v>5852393</v>
      </c>
    </row>
    <row r="10" spans="1:9" ht="12.75" customHeight="1" x14ac:dyDescent="0.2">
      <c r="A10" s="216" t="s">
        <v>172</v>
      </c>
      <c r="B10" s="216"/>
      <c r="C10" s="216"/>
      <c r="D10" s="216"/>
      <c r="E10" s="216"/>
      <c r="F10" s="216"/>
      <c r="G10" s="67">
        <v>3</v>
      </c>
      <c r="H10" s="68">
        <v>7293222</v>
      </c>
      <c r="I10" s="68">
        <v>8288632</v>
      </c>
    </row>
    <row r="11" spans="1:9" ht="22.15" customHeight="1" x14ac:dyDescent="0.2">
      <c r="A11" s="216" t="s">
        <v>173</v>
      </c>
      <c r="B11" s="216"/>
      <c r="C11" s="216"/>
      <c r="D11" s="216"/>
      <c r="E11" s="216"/>
      <c r="F11" s="216"/>
      <c r="G11" s="67">
        <v>4</v>
      </c>
      <c r="H11" s="68">
        <v>-3602285</v>
      </c>
      <c r="I11" s="68">
        <v>-1905401</v>
      </c>
    </row>
    <row r="12" spans="1:9" ht="23.45" customHeight="1" x14ac:dyDescent="0.2">
      <c r="A12" s="216" t="s">
        <v>174</v>
      </c>
      <c r="B12" s="216"/>
      <c r="C12" s="216"/>
      <c r="D12" s="216"/>
      <c r="E12" s="216"/>
      <c r="F12" s="216"/>
      <c r="G12" s="67">
        <v>5</v>
      </c>
      <c r="H12" s="68">
        <v>0</v>
      </c>
      <c r="I12" s="68">
        <v>2224519</v>
      </c>
    </row>
    <row r="13" spans="1:9" ht="12.75" customHeight="1" x14ac:dyDescent="0.2">
      <c r="A13" s="216" t="s">
        <v>175</v>
      </c>
      <c r="B13" s="216"/>
      <c r="C13" s="216"/>
      <c r="D13" s="216"/>
      <c r="E13" s="216"/>
      <c r="F13" s="216"/>
      <c r="G13" s="67">
        <v>6</v>
      </c>
      <c r="H13" s="68">
        <v>-5336901</v>
      </c>
      <c r="I13" s="68">
        <v>-4064974</v>
      </c>
    </row>
    <row r="14" spans="1:9" ht="12.75" customHeight="1" x14ac:dyDescent="0.2">
      <c r="A14" s="216" t="s">
        <v>176</v>
      </c>
      <c r="B14" s="216"/>
      <c r="C14" s="216"/>
      <c r="D14" s="216"/>
      <c r="E14" s="216"/>
      <c r="F14" s="216"/>
      <c r="G14" s="67">
        <v>7</v>
      </c>
      <c r="H14" s="68">
        <v>651829</v>
      </c>
      <c r="I14" s="68">
        <v>1320374</v>
      </c>
    </row>
    <row r="15" spans="1:9" ht="12.75" customHeight="1" x14ac:dyDescent="0.2">
      <c r="A15" s="216" t="s">
        <v>177</v>
      </c>
      <c r="B15" s="216"/>
      <c r="C15" s="216"/>
      <c r="D15" s="216"/>
      <c r="E15" s="216"/>
      <c r="F15" s="216"/>
      <c r="G15" s="67">
        <v>8</v>
      </c>
      <c r="H15" s="68">
        <v>-625</v>
      </c>
      <c r="I15" s="68">
        <v>140867</v>
      </c>
    </row>
    <row r="16" spans="1:9" ht="12.75" customHeight="1" x14ac:dyDescent="0.2">
      <c r="A16" s="216" t="s">
        <v>178</v>
      </c>
      <c r="B16" s="216"/>
      <c r="C16" s="216"/>
      <c r="D16" s="216"/>
      <c r="E16" s="216"/>
      <c r="F16" s="216"/>
      <c r="G16" s="67">
        <v>9</v>
      </c>
      <c r="H16" s="68">
        <v>-78</v>
      </c>
      <c r="I16" s="68">
        <v>189</v>
      </c>
    </row>
    <row r="17" spans="1:9" ht="25.15" customHeight="1" x14ac:dyDescent="0.2">
      <c r="A17" s="216" t="s">
        <v>179</v>
      </c>
      <c r="B17" s="216"/>
      <c r="C17" s="216"/>
      <c r="D17" s="216"/>
      <c r="E17" s="216"/>
      <c r="F17" s="216"/>
      <c r="G17" s="67">
        <v>10</v>
      </c>
      <c r="H17" s="68">
        <v>-99068</v>
      </c>
      <c r="I17" s="68">
        <v>-151813</v>
      </c>
    </row>
    <row r="18" spans="1:9" ht="28.15" customHeight="1" x14ac:dyDescent="0.2">
      <c r="A18" s="233" t="s">
        <v>306</v>
      </c>
      <c r="B18" s="233"/>
      <c r="C18" s="233"/>
      <c r="D18" s="233"/>
      <c r="E18" s="233"/>
      <c r="F18" s="233"/>
      <c r="G18" s="69">
        <v>11</v>
      </c>
      <c r="H18" s="70">
        <f>H8+H9</f>
        <v>-282018</v>
      </c>
      <c r="I18" s="70">
        <f>I8+I9</f>
        <v>5801877</v>
      </c>
    </row>
    <row r="19" spans="1:9" ht="12.75" customHeight="1" x14ac:dyDescent="0.2">
      <c r="A19" s="237" t="s">
        <v>180</v>
      </c>
      <c r="B19" s="237"/>
      <c r="C19" s="237"/>
      <c r="D19" s="237"/>
      <c r="E19" s="237"/>
      <c r="F19" s="237"/>
      <c r="G19" s="69">
        <v>12</v>
      </c>
      <c r="H19" s="70">
        <f>H20+H21+H22+H23</f>
        <v>-11005012</v>
      </c>
      <c r="I19" s="70">
        <f>I20+I21+I22+I23</f>
        <v>9499069</v>
      </c>
    </row>
    <row r="20" spans="1:9" ht="12.75" customHeight="1" x14ac:dyDescent="0.2">
      <c r="A20" s="216" t="s">
        <v>181</v>
      </c>
      <c r="B20" s="216"/>
      <c r="C20" s="216"/>
      <c r="D20" s="216"/>
      <c r="E20" s="216"/>
      <c r="F20" s="216"/>
      <c r="G20" s="67">
        <v>13</v>
      </c>
      <c r="H20" s="68">
        <v>5632152</v>
      </c>
      <c r="I20" s="68">
        <v>-1839513</v>
      </c>
    </row>
    <row r="21" spans="1:9" ht="12.75" customHeight="1" x14ac:dyDescent="0.2">
      <c r="A21" s="216" t="s">
        <v>182</v>
      </c>
      <c r="B21" s="216"/>
      <c r="C21" s="216"/>
      <c r="D21" s="216"/>
      <c r="E21" s="216"/>
      <c r="F21" s="216"/>
      <c r="G21" s="67">
        <v>14</v>
      </c>
      <c r="H21" s="68">
        <v>-7645967</v>
      </c>
      <c r="I21" s="68">
        <v>1015877</v>
      </c>
    </row>
    <row r="22" spans="1:9" ht="12.75" customHeight="1" x14ac:dyDescent="0.2">
      <c r="A22" s="216" t="s">
        <v>183</v>
      </c>
      <c r="B22" s="216"/>
      <c r="C22" s="216"/>
      <c r="D22" s="216"/>
      <c r="E22" s="216"/>
      <c r="F22" s="216"/>
      <c r="G22" s="67">
        <v>15</v>
      </c>
      <c r="H22" s="68">
        <v>-8991197</v>
      </c>
      <c r="I22" s="68">
        <v>10322705</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-11287030</v>
      </c>
      <c r="I24" s="70">
        <f>I18+I19</f>
        <v>15300946</v>
      </c>
    </row>
    <row r="25" spans="1:9" ht="12.75" customHeight="1" x14ac:dyDescent="0.2">
      <c r="A25" s="182" t="s">
        <v>186</v>
      </c>
      <c r="B25" s="182"/>
      <c r="C25" s="182"/>
      <c r="D25" s="182"/>
      <c r="E25" s="182"/>
      <c r="F25" s="182"/>
      <c r="G25" s="67">
        <v>18</v>
      </c>
      <c r="H25" s="68">
        <v>-562717</v>
      </c>
      <c r="I25" s="68">
        <v>-1351963</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-11849747</v>
      </c>
      <c r="I27" s="70">
        <f>I24+I25+I26</f>
        <v>13948983</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4491898</v>
      </c>
      <c r="I29" s="71">
        <v>2092498</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120856</v>
      </c>
      <c r="I31" s="71">
        <v>158</v>
      </c>
    </row>
    <row r="32" spans="1:9" ht="12.75" customHeight="1" x14ac:dyDescent="0.2">
      <c r="A32" s="182" t="s">
        <v>193</v>
      </c>
      <c r="B32" s="182"/>
      <c r="C32" s="182"/>
      <c r="D32" s="182"/>
      <c r="E32" s="182"/>
      <c r="F32" s="182"/>
      <c r="G32" s="67">
        <v>24</v>
      </c>
      <c r="H32" s="71">
        <v>4341348</v>
      </c>
      <c r="I32" s="71">
        <v>617862</v>
      </c>
    </row>
    <row r="33" spans="1:9" ht="12.75" customHeight="1" x14ac:dyDescent="0.2">
      <c r="A33" s="182" t="s">
        <v>194</v>
      </c>
      <c r="B33" s="182"/>
      <c r="C33" s="182"/>
      <c r="D33" s="182"/>
      <c r="E33" s="182"/>
      <c r="F33" s="182"/>
      <c r="G33" s="67">
        <v>25</v>
      </c>
      <c r="H33" s="71">
        <v>1124525</v>
      </c>
      <c r="I33" s="71">
        <v>2093432</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10078627</v>
      </c>
      <c r="I35" s="72">
        <f>I29+I30+I31+I32+I33+I34</f>
        <v>4803950</v>
      </c>
    </row>
    <row r="36" spans="1:9" ht="22.9" customHeight="1" x14ac:dyDescent="0.2">
      <c r="A36" s="182" t="s">
        <v>197</v>
      </c>
      <c r="B36" s="182"/>
      <c r="C36" s="182"/>
      <c r="D36" s="182"/>
      <c r="E36" s="182"/>
      <c r="F36" s="182"/>
      <c r="G36" s="67">
        <v>28</v>
      </c>
      <c r="H36" s="71">
        <v>-7349625</v>
      </c>
      <c r="I36" s="71">
        <v>-11358301</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-7349625</v>
      </c>
      <c r="I41" s="72">
        <f>I36+I37+I38+I39+I40</f>
        <v>-11358301</v>
      </c>
    </row>
    <row r="42" spans="1:9" ht="29.45" customHeight="1" x14ac:dyDescent="0.2">
      <c r="A42" s="234" t="s">
        <v>203</v>
      </c>
      <c r="B42" s="234"/>
      <c r="C42" s="234"/>
      <c r="D42" s="234"/>
      <c r="E42" s="234"/>
      <c r="F42" s="234"/>
      <c r="G42" s="69">
        <v>34</v>
      </c>
      <c r="H42" s="72">
        <f>H35+H41</f>
        <v>2729002</v>
      </c>
      <c r="I42" s="72">
        <f>I35+I41</f>
        <v>-6554351</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34051010</v>
      </c>
      <c r="I46" s="71">
        <v>21398231</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34051010</v>
      </c>
      <c r="I48" s="72">
        <f>I44+I45+I46+I47</f>
        <v>21398231</v>
      </c>
    </row>
    <row r="49" spans="1:9" ht="24.6" customHeight="1" x14ac:dyDescent="0.2">
      <c r="A49" s="182" t="s">
        <v>305</v>
      </c>
      <c r="B49" s="182"/>
      <c r="C49" s="182"/>
      <c r="D49" s="182"/>
      <c r="E49" s="182"/>
      <c r="F49" s="182"/>
      <c r="G49" s="67">
        <v>40</v>
      </c>
      <c r="H49" s="71">
        <v>-25874640</v>
      </c>
      <c r="I49" s="71">
        <v>-26172395</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-1015188</v>
      </c>
      <c r="I51" s="71">
        <v>-994767</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-26889828</v>
      </c>
      <c r="I54" s="72">
        <f>I49+I50+I51+I52+I53</f>
        <v>-27167162</v>
      </c>
    </row>
    <row r="55" spans="1:9" ht="29.45" customHeight="1" x14ac:dyDescent="0.2">
      <c r="A55" s="234" t="s">
        <v>215</v>
      </c>
      <c r="B55" s="234"/>
      <c r="C55" s="234"/>
      <c r="D55" s="234"/>
      <c r="E55" s="234"/>
      <c r="F55" s="234"/>
      <c r="G55" s="69">
        <v>46</v>
      </c>
      <c r="H55" s="72">
        <f>H48+H54</f>
        <v>7161182</v>
      </c>
      <c r="I55" s="72">
        <f>I48+I54</f>
        <v>-5768931</v>
      </c>
    </row>
    <row r="56" spans="1:9" x14ac:dyDescent="0.2">
      <c r="A56" s="182" t="s">
        <v>216</v>
      </c>
      <c r="B56" s="182"/>
      <c r="C56" s="182"/>
      <c r="D56" s="182"/>
      <c r="E56" s="182"/>
      <c r="F56" s="182"/>
      <c r="G56" s="67">
        <v>47</v>
      </c>
      <c r="H56" s="71">
        <v>78</v>
      </c>
      <c r="I56" s="71">
        <v>-189</v>
      </c>
    </row>
    <row r="57" spans="1:9" ht="26.45" customHeight="1" x14ac:dyDescent="0.2">
      <c r="A57" s="234" t="s">
        <v>217</v>
      </c>
      <c r="B57" s="234"/>
      <c r="C57" s="234"/>
      <c r="D57" s="234"/>
      <c r="E57" s="234"/>
      <c r="F57" s="234"/>
      <c r="G57" s="69">
        <v>48</v>
      </c>
      <c r="H57" s="72">
        <f>H27+H42+H55+H56</f>
        <v>-1959485</v>
      </c>
      <c r="I57" s="72">
        <f>I27+I42+I55+I56</f>
        <v>1625512</v>
      </c>
    </row>
    <row r="58" spans="1:9" x14ac:dyDescent="0.2">
      <c r="A58" s="236" t="s">
        <v>218</v>
      </c>
      <c r="B58" s="236"/>
      <c r="C58" s="236"/>
      <c r="D58" s="236"/>
      <c r="E58" s="236"/>
      <c r="F58" s="236"/>
      <c r="G58" s="67">
        <v>49</v>
      </c>
      <c r="H58" s="71">
        <v>2378004</v>
      </c>
      <c r="I58" s="71">
        <v>418519</v>
      </c>
    </row>
    <row r="59" spans="1:9" ht="31.15" customHeight="1" x14ac:dyDescent="0.2">
      <c r="A59" s="234" t="s">
        <v>219</v>
      </c>
      <c r="B59" s="234"/>
      <c r="C59" s="234"/>
      <c r="D59" s="234"/>
      <c r="E59" s="234"/>
      <c r="F59" s="234"/>
      <c r="G59" s="69">
        <v>50</v>
      </c>
      <c r="H59" s="72">
        <f>H57+H58</f>
        <v>418519</v>
      </c>
      <c r="I59" s="72">
        <f>I57+I58</f>
        <v>2044031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45657</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55738058</v>
      </c>
      <c r="I7" s="33">
        <v>25402255</v>
      </c>
      <c r="J7" s="33">
        <v>813439</v>
      </c>
      <c r="K7" s="33">
        <v>2772641</v>
      </c>
      <c r="L7" s="33">
        <v>921001</v>
      </c>
      <c r="M7" s="33">
        <v>0</v>
      </c>
      <c r="N7" s="33">
        <v>6880988</v>
      </c>
      <c r="O7" s="33">
        <v>0</v>
      </c>
      <c r="P7" s="33">
        <v>0</v>
      </c>
      <c r="Q7" s="33">
        <v>0</v>
      </c>
      <c r="R7" s="33">
        <v>0</v>
      </c>
      <c r="S7" s="33">
        <v>0</v>
      </c>
      <c r="T7" s="33">
        <v>0</v>
      </c>
      <c r="U7" s="33">
        <v>13101826</v>
      </c>
      <c r="V7" s="33">
        <v>-13743480</v>
      </c>
      <c r="W7" s="34">
        <f>H7+I7+J7+K7-L7+M7+N7+O7+P7+Q7+R7+U7+V7+S7+T7</f>
        <v>90044726</v>
      </c>
      <c r="X7" s="33">
        <v>0</v>
      </c>
      <c r="Y7" s="34">
        <f>W7+X7</f>
        <v>90044726</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55738058</v>
      </c>
      <c r="I10" s="34">
        <f t="shared" ref="I10:Y10" si="2">I7+I8+I9</f>
        <v>25402255</v>
      </c>
      <c r="J10" s="34">
        <f t="shared" si="2"/>
        <v>813439</v>
      </c>
      <c r="K10" s="34">
        <f>K7+K8+K9</f>
        <v>2772641</v>
      </c>
      <c r="L10" s="34">
        <f t="shared" si="2"/>
        <v>921001</v>
      </c>
      <c r="M10" s="34">
        <f t="shared" si="2"/>
        <v>0</v>
      </c>
      <c r="N10" s="34">
        <f t="shared" si="2"/>
        <v>6880988</v>
      </c>
      <c r="O10" s="34">
        <f t="shared" si="2"/>
        <v>0</v>
      </c>
      <c r="P10" s="34">
        <f t="shared" si="2"/>
        <v>0</v>
      </c>
      <c r="Q10" s="34">
        <f t="shared" si="2"/>
        <v>0</v>
      </c>
      <c r="R10" s="34">
        <f t="shared" si="2"/>
        <v>0</v>
      </c>
      <c r="S10" s="34">
        <f t="shared" si="2"/>
        <v>0</v>
      </c>
      <c r="T10" s="34">
        <f t="shared" si="2"/>
        <v>0</v>
      </c>
      <c r="U10" s="34">
        <f t="shared" si="2"/>
        <v>13101826</v>
      </c>
      <c r="V10" s="34">
        <f t="shared" si="2"/>
        <v>-13743480</v>
      </c>
      <c r="W10" s="34">
        <f t="shared" si="2"/>
        <v>90044726</v>
      </c>
      <c r="X10" s="34">
        <f t="shared" si="2"/>
        <v>0</v>
      </c>
      <c r="Y10" s="34">
        <f t="shared" si="2"/>
        <v>90044726</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1039559</v>
      </c>
      <c r="W11" s="34">
        <f t="shared" ref="W11:W29" si="3">H11+I11+J11+K11-L11+M11+N11+O11+P11+Q11+R11+U11+V11+S11+T11</f>
        <v>1039559</v>
      </c>
      <c r="X11" s="33">
        <v>0</v>
      </c>
      <c r="Y11" s="34">
        <f t="shared" ref="Y11:Y29" si="4">W11+X11</f>
        <v>1039559</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-1143466</v>
      </c>
      <c r="I27" s="33">
        <v>482217</v>
      </c>
      <c r="J27" s="33">
        <v>0</v>
      </c>
      <c r="K27" s="33">
        <v>0</v>
      </c>
      <c r="L27" s="33">
        <v>-49874</v>
      </c>
      <c r="M27" s="33">
        <v>0</v>
      </c>
      <c r="N27" s="33">
        <v>0</v>
      </c>
      <c r="O27" s="33">
        <v>0</v>
      </c>
      <c r="P27" s="33">
        <v>0</v>
      </c>
      <c r="Q27" s="33">
        <v>0</v>
      </c>
      <c r="R27" s="33">
        <v>0</v>
      </c>
      <c r="S27" s="33">
        <v>0</v>
      </c>
      <c r="T27" s="33">
        <v>0</v>
      </c>
      <c r="U27" s="33">
        <v>641654</v>
      </c>
      <c r="V27" s="33">
        <v>0</v>
      </c>
      <c r="W27" s="34">
        <f t="shared" si="3"/>
        <v>30279</v>
      </c>
      <c r="X27" s="33">
        <v>0</v>
      </c>
      <c r="Y27" s="34">
        <f t="shared" si="4"/>
        <v>30279</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-13743480</v>
      </c>
      <c r="V28" s="33">
        <v>13743480</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54594592</v>
      </c>
      <c r="I30" s="36">
        <f t="shared" ref="I30:Y30" si="5">SUM(I10:I29)</f>
        <v>25884472</v>
      </c>
      <c r="J30" s="36">
        <f t="shared" si="5"/>
        <v>813439</v>
      </c>
      <c r="K30" s="36">
        <f t="shared" si="5"/>
        <v>2772641</v>
      </c>
      <c r="L30" s="36">
        <f t="shared" si="5"/>
        <v>871127</v>
      </c>
      <c r="M30" s="36">
        <f t="shared" si="5"/>
        <v>0</v>
      </c>
      <c r="N30" s="36">
        <f t="shared" si="5"/>
        <v>6880988</v>
      </c>
      <c r="O30" s="36">
        <f t="shared" si="5"/>
        <v>0</v>
      </c>
      <c r="P30" s="36">
        <f t="shared" si="5"/>
        <v>0</v>
      </c>
      <c r="Q30" s="36">
        <f t="shared" si="5"/>
        <v>0</v>
      </c>
      <c r="R30" s="36">
        <f t="shared" si="5"/>
        <v>0</v>
      </c>
      <c r="S30" s="36">
        <f t="shared" si="5"/>
        <v>0</v>
      </c>
      <c r="T30" s="36">
        <f t="shared" si="5"/>
        <v>0</v>
      </c>
      <c r="U30" s="36">
        <f t="shared" si="5"/>
        <v>0</v>
      </c>
      <c r="V30" s="36">
        <f t="shared" si="5"/>
        <v>1039559</v>
      </c>
      <c r="W30" s="36">
        <f t="shared" si="5"/>
        <v>91114564</v>
      </c>
      <c r="X30" s="36">
        <f t="shared" si="5"/>
        <v>0</v>
      </c>
      <c r="Y30" s="36">
        <f t="shared" si="5"/>
        <v>91114564</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1039559</v>
      </c>
      <c r="W33" s="34">
        <f t="shared" si="8"/>
        <v>1039559</v>
      </c>
      <c r="X33" s="34">
        <f t="shared" si="8"/>
        <v>0</v>
      </c>
      <c r="Y33" s="34">
        <f t="shared" si="8"/>
        <v>1039559</v>
      </c>
    </row>
    <row r="34" spans="1:25" ht="30.75" customHeight="1" x14ac:dyDescent="0.2">
      <c r="A34" s="268" t="s">
        <v>429</v>
      </c>
      <c r="B34" s="268"/>
      <c r="C34" s="268"/>
      <c r="D34" s="268"/>
      <c r="E34" s="268"/>
      <c r="F34" s="268"/>
      <c r="G34" s="8">
        <v>27</v>
      </c>
      <c r="H34" s="36">
        <f>SUM(H21:H29)</f>
        <v>-1143466</v>
      </c>
      <c r="I34" s="36">
        <f t="shared" ref="I34:Y34" si="10">SUM(I21:I29)</f>
        <v>482217</v>
      </c>
      <c r="J34" s="36">
        <f t="shared" si="10"/>
        <v>0</v>
      </c>
      <c r="K34" s="36">
        <f t="shared" si="10"/>
        <v>0</v>
      </c>
      <c r="L34" s="36">
        <f t="shared" si="10"/>
        <v>-49874</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-13101826</v>
      </c>
      <c r="V34" s="36">
        <f t="shared" si="10"/>
        <v>13743480</v>
      </c>
      <c r="W34" s="36">
        <f t="shared" si="10"/>
        <v>30279</v>
      </c>
      <c r="X34" s="36">
        <f t="shared" si="10"/>
        <v>0</v>
      </c>
      <c r="Y34" s="36">
        <f t="shared" si="10"/>
        <v>30279</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54594592</v>
      </c>
      <c r="I36" s="33">
        <v>25884472</v>
      </c>
      <c r="J36" s="33">
        <v>813439</v>
      </c>
      <c r="K36" s="33">
        <v>2772641</v>
      </c>
      <c r="L36" s="33">
        <v>871127</v>
      </c>
      <c r="M36" s="33">
        <v>0</v>
      </c>
      <c r="N36" s="33">
        <v>6880988</v>
      </c>
      <c r="O36" s="33">
        <v>0</v>
      </c>
      <c r="P36" s="33">
        <v>0</v>
      </c>
      <c r="Q36" s="33">
        <v>0</v>
      </c>
      <c r="R36" s="33">
        <v>0</v>
      </c>
      <c r="S36" s="33">
        <v>0</v>
      </c>
      <c r="T36" s="33">
        <v>0</v>
      </c>
      <c r="U36" s="33">
        <v>0</v>
      </c>
      <c r="V36" s="33">
        <v>1039559</v>
      </c>
      <c r="W36" s="37">
        <f>H36+I36+J36+K36-L36+M36+N36+O36+P36+Q36+R36+U36+V36+S36+T36</f>
        <v>91114564</v>
      </c>
      <c r="X36" s="33">
        <v>0</v>
      </c>
      <c r="Y36" s="37">
        <f t="shared" ref="Y36:Y38" si="12">W36+X36</f>
        <v>91114564</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54594592</v>
      </c>
      <c r="I39" s="34">
        <f t="shared" ref="I39:Y39" si="14">I36+I37+I38</f>
        <v>25884472</v>
      </c>
      <c r="J39" s="34">
        <f t="shared" si="14"/>
        <v>813439</v>
      </c>
      <c r="K39" s="34">
        <f t="shared" si="14"/>
        <v>2772641</v>
      </c>
      <c r="L39" s="34">
        <f t="shared" si="14"/>
        <v>871127</v>
      </c>
      <c r="M39" s="34">
        <f t="shared" si="14"/>
        <v>0</v>
      </c>
      <c r="N39" s="34">
        <f t="shared" si="14"/>
        <v>6880988</v>
      </c>
      <c r="O39" s="34">
        <f t="shared" si="14"/>
        <v>0</v>
      </c>
      <c r="P39" s="34">
        <f t="shared" si="14"/>
        <v>0</v>
      </c>
      <c r="Q39" s="34">
        <f t="shared" si="14"/>
        <v>0</v>
      </c>
      <c r="R39" s="34">
        <f t="shared" si="14"/>
        <v>0</v>
      </c>
      <c r="S39" s="34">
        <f t="shared" si="14"/>
        <v>0</v>
      </c>
      <c r="T39" s="34">
        <f t="shared" si="14"/>
        <v>0</v>
      </c>
      <c r="U39" s="34">
        <f t="shared" si="14"/>
        <v>0</v>
      </c>
      <c r="V39" s="34">
        <f t="shared" si="14"/>
        <v>1039559</v>
      </c>
      <c r="W39" s="34">
        <f t="shared" si="14"/>
        <v>91114564</v>
      </c>
      <c r="X39" s="34">
        <f t="shared" si="14"/>
        <v>0</v>
      </c>
      <c r="Y39" s="34">
        <f t="shared" si="14"/>
        <v>91114564</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358677</v>
      </c>
      <c r="W40" s="37">
        <f t="shared" ref="W40:W58" si="15">H40+I40+J40+K40-L40+M40+N40+O40+P40+Q40+R40+U40+V40+S40+T40</f>
        <v>358677</v>
      </c>
      <c r="X40" s="33">
        <v>0</v>
      </c>
      <c r="Y40" s="37">
        <f t="shared" ref="Y40:Y58" si="16">W40+X40</f>
        <v>358677</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-45069</v>
      </c>
      <c r="J56" s="33">
        <v>0</v>
      </c>
      <c r="K56" s="33">
        <v>-1901514</v>
      </c>
      <c r="L56" s="33">
        <v>-77532</v>
      </c>
      <c r="M56" s="33">
        <v>0</v>
      </c>
      <c r="N56" s="33">
        <v>2228614</v>
      </c>
      <c r="O56" s="33">
        <v>0</v>
      </c>
      <c r="P56" s="33">
        <v>0</v>
      </c>
      <c r="Q56" s="33">
        <v>0</v>
      </c>
      <c r="R56" s="33">
        <v>0</v>
      </c>
      <c r="S56" s="33">
        <v>0</v>
      </c>
      <c r="T56" s="33">
        <v>0</v>
      </c>
      <c r="U56" s="33">
        <v>-327099</v>
      </c>
      <c r="V56" s="33">
        <v>0</v>
      </c>
      <c r="W56" s="37">
        <f t="shared" si="15"/>
        <v>32464</v>
      </c>
      <c r="X56" s="33">
        <v>0</v>
      </c>
      <c r="Y56" s="37">
        <f t="shared" si="16"/>
        <v>32464</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1039559</v>
      </c>
      <c r="V57" s="33">
        <v>-1039559</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54594592</v>
      </c>
      <c r="I59" s="36">
        <f t="shared" ref="I59:Y59" si="17">SUM(I39:I58)</f>
        <v>25839403</v>
      </c>
      <c r="J59" s="36">
        <f t="shared" si="17"/>
        <v>813439</v>
      </c>
      <c r="K59" s="36">
        <f t="shared" si="17"/>
        <v>871127</v>
      </c>
      <c r="L59" s="36">
        <f t="shared" si="17"/>
        <v>793595</v>
      </c>
      <c r="M59" s="36">
        <f t="shared" si="17"/>
        <v>0</v>
      </c>
      <c r="N59" s="36">
        <f t="shared" si="17"/>
        <v>9109602</v>
      </c>
      <c r="O59" s="36">
        <f t="shared" si="17"/>
        <v>0</v>
      </c>
      <c r="P59" s="36">
        <f t="shared" si="17"/>
        <v>0</v>
      </c>
      <c r="Q59" s="36">
        <f t="shared" si="17"/>
        <v>0</v>
      </c>
      <c r="R59" s="36">
        <f t="shared" si="17"/>
        <v>0</v>
      </c>
      <c r="S59" s="36">
        <f t="shared" si="17"/>
        <v>0</v>
      </c>
      <c r="T59" s="36">
        <f t="shared" si="17"/>
        <v>0</v>
      </c>
      <c r="U59" s="36">
        <f t="shared" si="17"/>
        <v>712460</v>
      </c>
      <c r="V59" s="36">
        <f t="shared" si="17"/>
        <v>358677</v>
      </c>
      <c r="W59" s="36">
        <f t="shared" si="17"/>
        <v>91505705</v>
      </c>
      <c r="X59" s="36">
        <f t="shared" si="17"/>
        <v>0</v>
      </c>
      <c r="Y59" s="36">
        <f t="shared" si="17"/>
        <v>91505705</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358677</v>
      </c>
      <c r="W62" s="37">
        <f t="shared" si="20"/>
        <v>358677</v>
      </c>
      <c r="X62" s="37">
        <f t="shared" si="20"/>
        <v>0</v>
      </c>
      <c r="Y62" s="37">
        <f t="shared" si="20"/>
        <v>358677</v>
      </c>
    </row>
    <row r="63" spans="1:25" ht="29.25" customHeight="1" x14ac:dyDescent="0.2">
      <c r="A63" s="268" t="s">
        <v>436</v>
      </c>
      <c r="B63" s="268"/>
      <c r="C63" s="268"/>
      <c r="D63" s="268"/>
      <c r="E63" s="268"/>
      <c r="F63" s="268"/>
      <c r="G63" s="8">
        <v>54</v>
      </c>
      <c r="H63" s="38">
        <f>SUM(H50:H58)</f>
        <v>0</v>
      </c>
      <c r="I63" s="38">
        <f t="shared" ref="I63:Y63" si="22">SUM(I50:I58)</f>
        <v>-45069</v>
      </c>
      <c r="J63" s="38">
        <f t="shared" si="22"/>
        <v>0</v>
      </c>
      <c r="K63" s="38">
        <f t="shared" si="22"/>
        <v>-1901514</v>
      </c>
      <c r="L63" s="38">
        <f t="shared" si="22"/>
        <v>-77532</v>
      </c>
      <c r="M63" s="38">
        <f t="shared" si="22"/>
        <v>0</v>
      </c>
      <c r="N63" s="38">
        <f t="shared" si="22"/>
        <v>2228614</v>
      </c>
      <c r="O63" s="38">
        <f t="shared" si="22"/>
        <v>0</v>
      </c>
      <c r="P63" s="38">
        <f t="shared" si="22"/>
        <v>0</v>
      </c>
      <c r="Q63" s="38">
        <f t="shared" si="22"/>
        <v>0</v>
      </c>
      <c r="R63" s="38">
        <f t="shared" si="22"/>
        <v>0</v>
      </c>
      <c r="S63" s="38">
        <f t="shared" ref="S63:T63" si="23">SUM(S50:S58)</f>
        <v>0</v>
      </c>
      <c r="T63" s="38">
        <f t="shared" si="23"/>
        <v>0</v>
      </c>
      <c r="U63" s="38">
        <f t="shared" si="22"/>
        <v>712460</v>
      </c>
      <c r="V63" s="38">
        <f t="shared" si="22"/>
        <v>-1039559</v>
      </c>
      <c r="W63" s="38">
        <f t="shared" si="22"/>
        <v>32464</v>
      </c>
      <c r="X63" s="38">
        <f t="shared" si="22"/>
        <v>0</v>
      </c>
      <c r="Y63" s="38">
        <f t="shared" si="22"/>
        <v>32464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0"/>
  <sheetViews>
    <sheetView view="pageBreakPreview" zoomScaleNormal="115" zoomScaleSheetLayoutView="100" workbookViewId="0">
      <selection sqref="A1:I30"/>
    </sheetView>
  </sheetViews>
  <sheetFormatPr defaultRowHeight="12.75" x14ac:dyDescent="0.2"/>
  <cols>
    <col min="9" max="9" width="95" customWidth="1"/>
  </cols>
  <sheetData>
    <row r="1" spans="1:9" ht="12.75" customHeight="1" x14ac:dyDescent="0.2">
      <c r="A1" s="294" t="s">
        <v>467</v>
      </c>
      <c r="B1" s="294"/>
      <c r="C1" s="294"/>
      <c r="D1" s="294"/>
      <c r="E1" s="294"/>
      <c r="F1" s="294"/>
      <c r="G1" s="294"/>
      <c r="H1" s="294"/>
      <c r="I1" s="294"/>
    </row>
    <row r="2" spans="1:9" x14ac:dyDescent="0.2">
      <c r="A2" s="294"/>
      <c r="B2" s="294"/>
      <c r="C2" s="294"/>
      <c r="D2" s="294"/>
      <c r="E2" s="294"/>
      <c r="F2" s="294"/>
      <c r="G2" s="294"/>
      <c r="H2" s="294"/>
      <c r="I2" s="294"/>
    </row>
    <row r="3" spans="1:9" x14ac:dyDescent="0.2">
      <c r="A3" s="294"/>
      <c r="B3" s="294"/>
      <c r="C3" s="294"/>
      <c r="D3" s="294"/>
      <c r="E3" s="294"/>
      <c r="F3" s="294"/>
      <c r="G3" s="294"/>
      <c r="H3" s="294"/>
      <c r="I3" s="294"/>
    </row>
    <row r="4" spans="1:9" x14ac:dyDescent="0.2">
      <c r="A4" s="294"/>
      <c r="B4" s="294"/>
      <c r="C4" s="294"/>
      <c r="D4" s="294"/>
      <c r="E4" s="294"/>
      <c r="F4" s="294"/>
      <c r="G4" s="294"/>
      <c r="H4" s="294"/>
      <c r="I4" s="294"/>
    </row>
    <row r="5" spans="1:9" x14ac:dyDescent="0.2">
      <c r="A5" s="294"/>
      <c r="B5" s="294"/>
      <c r="C5" s="294"/>
      <c r="D5" s="294"/>
      <c r="E5" s="294"/>
      <c r="F5" s="294"/>
      <c r="G5" s="294"/>
      <c r="H5" s="294"/>
      <c r="I5" s="294"/>
    </row>
    <row r="6" spans="1:9" x14ac:dyDescent="0.2">
      <c r="A6" s="294"/>
      <c r="B6" s="294"/>
      <c r="C6" s="294"/>
      <c r="D6" s="294"/>
      <c r="E6" s="294"/>
      <c r="F6" s="294"/>
      <c r="G6" s="294"/>
      <c r="H6" s="294"/>
      <c r="I6" s="294"/>
    </row>
    <row r="7" spans="1:9" x14ac:dyDescent="0.2">
      <c r="A7" s="294"/>
      <c r="B7" s="294"/>
      <c r="C7" s="294"/>
      <c r="D7" s="294"/>
      <c r="E7" s="294"/>
      <c r="F7" s="294"/>
      <c r="G7" s="294"/>
      <c r="H7" s="294"/>
      <c r="I7" s="294"/>
    </row>
    <row r="8" spans="1:9" x14ac:dyDescent="0.2">
      <c r="A8" s="294"/>
      <c r="B8" s="294"/>
      <c r="C8" s="294"/>
      <c r="D8" s="294"/>
      <c r="E8" s="294"/>
      <c r="F8" s="294"/>
      <c r="G8" s="294"/>
      <c r="H8" s="294"/>
      <c r="I8" s="294"/>
    </row>
    <row r="9" spans="1:9" x14ac:dyDescent="0.2">
      <c r="A9" s="294"/>
      <c r="B9" s="294"/>
      <c r="C9" s="294"/>
      <c r="D9" s="294"/>
      <c r="E9" s="294"/>
      <c r="F9" s="294"/>
      <c r="G9" s="294"/>
      <c r="H9" s="294"/>
      <c r="I9" s="294"/>
    </row>
    <row r="10" spans="1:9" x14ac:dyDescent="0.2">
      <c r="A10" s="294"/>
      <c r="B10" s="294"/>
      <c r="C10" s="294"/>
      <c r="D10" s="294"/>
      <c r="E10" s="294"/>
      <c r="F10" s="294"/>
      <c r="G10" s="294"/>
      <c r="H10" s="294"/>
      <c r="I10" s="294"/>
    </row>
    <row r="11" spans="1:9" x14ac:dyDescent="0.2">
      <c r="A11" s="294"/>
      <c r="B11" s="294"/>
      <c r="C11" s="294"/>
      <c r="D11" s="294"/>
      <c r="E11" s="294"/>
      <c r="F11" s="294"/>
      <c r="G11" s="294"/>
      <c r="H11" s="294"/>
      <c r="I11" s="294"/>
    </row>
    <row r="12" spans="1:9" x14ac:dyDescent="0.2">
      <c r="A12" s="294"/>
      <c r="B12" s="294"/>
      <c r="C12" s="294"/>
      <c r="D12" s="294"/>
      <c r="E12" s="294"/>
      <c r="F12" s="294"/>
      <c r="G12" s="294"/>
      <c r="H12" s="294"/>
      <c r="I12" s="294"/>
    </row>
    <row r="13" spans="1:9" x14ac:dyDescent="0.2">
      <c r="A13" s="294"/>
      <c r="B13" s="294"/>
      <c r="C13" s="294"/>
      <c r="D13" s="294"/>
      <c r="E13" s="294"/>
      <c r="F13" s="294"/>
      <c r="G13" s="294"/>
      <c r="H13" s="294"/>
      <c r="I13" s="294"/>
    </row>
    <row r="14" spans="1:9" x14ac:dyDescent="0.2">
      <c r="A14" s="294"/>
      <c r="B14" s="294"/>
      <c r="C14" s="294"/>
      <c r="D14" s="294"/>
      <c r="E14" s="294"/>
      <c r="F14" s="294"/>
      <c r="G14" s="294"/>
      <c r="H14" s="294"/>
      <c r="I14" s="294"/>
    </row>
    <row r="15" spans="1:9" x14ac:dyDescent="0.2">
      <c r="A15" s="294"/>
      <c r="B15" s="294"/>
      <c r="C15" s="294"/>
      <c r="D15" s="294"/>
      <c r="E15" s="294"/>
      <c r="F15" s="294"/>
      <c r="G15" s="294"/>
      <c r="H15" s="294"/>
      <c r="I15" s="294"/>
    </row>
    <row r="16" spans="1:9" x14ac:dyDescent="0.2">
      <c r="A16" s="294"/>
      <c r="B16" s="294"/>
      <c r="C16" s="294"/>
      <c r="D16" s="294"/>
      <c r="E16" s="294"/>
      <c r="F16" s="294"/>
      <c r="G16" s="294"/>
      <c r="H16" s="294"/>
      <c r="I16" s="294"/>
    </row>
    <row r="17" spans="1:9" x14ac:dyDescent="0.2">
      <c r="A17" s="294"/>
      <c r="B17" s="294"/>
      <c r="C17" s="294"/>
      <c r="D17" s="294"/>
      <c r="E17" s="294"/>
      <c r="F17" s="294"/>
      <c r="G17" s="294"/>
      <c r="H17" s="294"/>
      <c r="I17" s="294"/>
    </row>
    <row r="18" spans="1:9" x14ac:dyDescent="0.2">
      <c r="A18" s="294"/>
      <c r="B18" s="294"/>
      <c r="C18" s="294"/>
      <c r="D18" s="294"/>
      <c r="E18" s="294"/>
      <c r="F18" s="294"/>
      <c r="G18" s="294"/>
      <c r="H18" s="294"/>
      <c r="I18" s="294"/>
    </row>
    <row r="19" spans="1:9" x14ac:dyDescent="0.2">
      <c r="A19" s="294"/>
      <c r="B19" s="294"/>
      <c r="C19" s="294"/>
      <c r="D19" s="294"/>
      <c r="E19" s="294"/>
      <c r="F19" s="294"/>
      <c r="G19" s="294"/>
      <c r="H19" s="294"/>
      <c r="I19" s="294"/>
    </row>
    <row r="20" spans="1:9" x14ac:dyDescent="0.2">
      <c r="A20" s="294"/>
      <c r="B20" s="294"/>
      <c r="C20" s="294"/>
      <c r="D20" s="294"/>
      <c r="E20" s="294"/>
      <c r="F20" s="294"/>
      <c r="G20" s="294"/>
      <c r="H20" s="294"/>
      <c r="I20" s="294"/>
    </row>
    <row r="21" spans="1:9" x14ac:dyDescent="0.2">
      <c r="A21" s="294"/>
      <c r="B21" s="294"/>
      <c r="C21" s="294"/>
      <c r="D21" s="294"/>
      <c r="E21" s="294"/>
      <c r="F21" s="294"/>
      <c r="G21" s="294"/>
      <c r="H21" s="294"/>
      <c r="I21" s="294"/>
    </row>
    <row r="22" spans="1:9" x14ac:dyDescent="0.2">
      <c r="A22" s="294"/>
      <c r="B22" s="294"/>
      <c r="C22" s="294"/>
      <c r="D22" s="294"/>
      <c r="E22" s="294"/>
      <c r="F22" s="294"/>
      <c r="G22" s="294"/>
      <c r="H22" s="294"/>
      <c r="I22" s="294"/>
    </row>
    <row r="23" spans="1:9" x14ac:dyDescent="0.2">
      <c r="A23" s="294"/>
      <c r="B23" s="294"/>
      <c r="C23" s="294"/>
      <c r="D23" s="294"/>
      <c r="E23" s="294"/>
      <c r="F23" s="294"/>
      <c r="G23" s="294"/>
      <c r="H23" s="294"/>
      <c r="I23" s="294"/>
    </row>
    <row r="24" spans="1:9" x14ac:dyDescent="0.2">
      <c r="A24" s="294"/>
      <c r="B24" s="294"/>
      <c r="C24" s="294"/>
      <c r="D24" s="294"/>
      <c r="E24" s="294"/>
      <c r="F24" s="294"/>
      <c r="G24" s="294"/>
      <c r="H24" s="294"/>
      <c r="I24" s="294"/>
    </row>
    <row r="25" spans="1:9" x14ac:dyDescent="0.2">
      <c r="A25" s="294"/>
      <c r="B25" s="294"/>
      <c r="C25" s="294"/>
      <c r="D25" s="294"/>
      <c r="E25" s="294"/>
      <c r="F25" s="294"/>
      <c r="G25" s="294"/>
      <c r="H25" s="294"/>
      <c r="I25" s="294"/>
    </row>
    <row r="26" spans="1:9" x14ac:dyDescent="0.2">
      <c r="A26" s="294"/>
      <c r="B26" s="294"/>
      <c r="C26" s="294"/>
      <c r="D26" s="294"/>
      <c r="E26" s="294"/>
      <c r="F26" s="294"/>
      <c r="G26" s="294"/>
      <c r="H26" s="294"/>
      <c r="I26" s="294"/>
    </row>
    <row r="27" spans="1:9" x14ac:dyDescent="0.2">
      <c r="A27" s="294"/>
      <c r="B27" s="294"/>
      <c r="C27" s="294"/>
      <c r="D27" s="294"/>
      <c r="E27" s="294"/>
      <c r="F27" s="294"/>
      <c r="G27" s="294"/>
      <c r="H27" s="294"/>
      <c r="I27" s="294"/>
    </row>
    <row r="28" spans="1:9" x14ac:dyDescent="0.2">
      <c r="A28" s="294"/>
      <c r="B28" s="294"/>
      <c r="C28" s="294"/>
      <c r="D28" s="294"/>
      <c r="E28" s="294"/>
      <c r="F28" s="294"/>
      <c r="G28" s="294"/>
      <c r="H28" s="294"/>
      <c r="I28" s="294"/>
    </row>
    <row r="29" spans="1:9" x14ac:dyDescent="0.2">
      <c r="A29" s="294"/>
      <c r="B29" s="294"/>
      <c r="C29" s="294"/>
      <c r="D29" s="294"/>
      <c r="E29" s="294"/>
      <c r="F29" s="294"/>
      <c r="G29" s="294"/>
      <c r="H29" s="294"/>
      <c r="I29" s="294"/>
    </row>
    <row r="30" spans="1:9" x14ac:dyDescent="0.2">
      <c r="A30" s="294"/>
      <c r="B30" s="294"/>
      <c r="C30" s="294"/>
      <c r="D30" s="294"/>
      <c r="E30" s="294"/>
      <c r="F30" s="294"/>
      <c r="G30" s="294"/>
      <c r="H30" s="294"/>
      <c r="I30" s="294"/>
    </row>
  </sheetData>
  <mergeCells count="1">
    <mergeCell ref="A1:I3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2023-07-24T13:20:48Z</cp:lastPrinted>
  <dcterms:created xsi:type="dcterms:W3CDTF">2008-10-17T11:51:54Z</dcterms:created>
  <dcterms:modified xsi:type="dcterms:W3CDTF">2025-02-26T10:55:32Z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