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0\20Q3\"/>
    </mc:Choice>
  </mc:AlternateContent>
  <xr:revisionPtr revIDLastSave="0" documentId="13_ncr:1_{D87CEF7E-9274-4D6D-8F2A-376C251F3A31}" xr6:coauthVersionLast="45" xr6:coauthVersionMax="45"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J60" i="19" l="1"/>
  <c r="H57" i="20"/>
  <c r="H59" i="20" s="1"/>
  <c r="I24" i="20"/>
  <c r="I27" i="20" s="1"/>
  <c r="I75" i="18"/>
  <c r="I131" i="18" s="1"/>
  <c r="W61" i="22"/>
  <c r="I47" i="21"/>
  <c r="I34" i="21"/>
  <c r="I55" i="20"/>
  <c r="K60" i="19"/>
  <c r="I14" i="19"/>
  <c r="I61" i="19" s="1"/>
  <c r="I63" i="19" s="1"/>
  <c r="K14" i="19"/>
  <c r="K61"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3" i="19"/>
  <c r="I57" i="20"/>
  <c r="I59" i="20" s="1"/>
  <c r="K64" i="19"/>
  <c r="I64" i="19"/>
  <c r="I72" i="18"/>
  <c r="I49" i="21"/>
  <c r="I51" i="21" s="1"/>
  <c r="K62" i="19"/>
  <c r="K66" i="19" s="1"/>
  <c r="I62" i="19"/>
  <c r="I68" i="19" s="1"/>
  <c r="H64" i="19"/>
  <c r="H62" i="19"/>
  <c r="H66" i="19" s="1"/>
  <c r="H63" i="19"/>
  <c r="J62" i="19"/>
  <c r="J66" i="19" s="1"/>
  <c r="J64" i="19"/>
  <c r="K68" i="19" l="1"/>
  <c r="K67" i="19"/>
  <c r="H67" i="19"/>
  <c r="I66" i="19"/>
  <c r="I67" i="19"/>
  <c r="H68" i="19"/>
  <c r="J67" i="19"/>
  <c r="J68" i="19"/>
</calcChain>
</file>

<file path=xl/sharedStrings.xml><?xml version="1.0" encoding="utf-8"?>
<sst xmlns="http://schemas.openxmlformats.org/spreadsheetml/2006/main" count="518" uniqueCount="454">
  <si>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</si>
  <si>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</si>
  <si>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</si>
  <si>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</si>
  <si>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</si>
  <si>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</si>
  <si>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</si>
  <si>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</si>
  <si>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</si>
  <si>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</si>
  <si>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</si>
  <si>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</si>
  <si>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</si>
  <si>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</si>
  <si>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</si>
  <si>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</si>
  <si>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</si>
  <si>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</si>
  <si>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</si>
  <si>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</si>
  <si>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</si>
  <si>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</si>
  <si>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</si>
  <si>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</si>
  <si>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</si>
  <si>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</si>
  <si>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</si>
  <si>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</si>
  <si>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</si>
  <si>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</si>
  <si>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</si>
  <si>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</si>
  <si>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</si>
  <si>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</si>
  <si>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</si>
  <si>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</si>
  <si>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</si>
  <si>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</si>
  <si>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</si>
  <si>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</si>
  <si>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</si>
  <si>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</si>
  <si>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</si>
  <si>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</si>
  <si>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</si>
  <si>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</si>
  <si>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</si>
  <si>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</si>
  <si>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</si>
  <si>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</si>
  <si>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</si>
  <si>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</si>
  <si>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</si>
  <si>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</si>
  <si>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</si>
  <si>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</si>
  <si>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</si>
  <si>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</si>
  <si>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</si>
  <si>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</si>
  <si>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</si>
  <si>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</si>
  <si>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</si>
  <si>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</si>
  <si>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</si>
  <si>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</si>
  <si>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</si>
  <si>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</si>
  <si>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</si>
  <si>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</si>
  <si>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</si>
  <si>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</si>
  <si>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</si>
  <si>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</si>
  <si>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</si>
  <si>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</si>
  <si>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</si>
  <si>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</si>
  <si>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</si>
  <si>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</si>
  <si>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</si>
  <si>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</si>
  <si>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</si>
  <si>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</si>
  <si>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</si>
  <si>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</si>
  <si>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</si>
  <si>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</si>
  <si>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</si>
  <si>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</si>
  <si>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</si>
  <si>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</si>
  <si>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</si>
  <si>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</si>
  <si>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</si>
  <si>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</si>
  <si>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</si>
  <si>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</si>
  <si>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</si>
  <si>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</si>
  <si>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</si>
  <si>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</si>
  <si>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</si>
  <si>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</si>
  <si>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</si>
  <si>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</si>
  <si>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</si>
  <si>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</si>
  <si>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</si>
  <si>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</si>
  <si>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</si>
  <si>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</si>
  <si>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</si>
  <si>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</si>
  <si>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</si>
  <si>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</si>
  <si>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</si>
  <si>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</si>
  <si>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</si>
  <si>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</si>
  <si>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</si>
  <si>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</si>
  <si>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</si>
  <si>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</si>
  <si>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</si>
  <si>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</si>
  <si>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</si>
  <si>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</si>
  <si>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</si>
  <si>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</si>
  <si>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</si>
  <si>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</si>
  <si>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</si>
  <si>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</si>
  <si>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</si>
  <si>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</si>
  <si>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</si>
  <si>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</si>
  <si>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</si>
  <si>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</si>
  <si>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</si>
  <si>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</si>
  <si>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</si>
  <si>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</si>
  <si>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</si>
  <si>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</si>
  <si>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</si>
  <si>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</si>
  <si>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</si>
  <si>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</si>
  <si>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</si>
  <si>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</si>
  <si>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</si>
  <si>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</si>
  <si>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</si>
  <si>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</si>
  <si>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</si>
  <si>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</si>
  <si>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</si>
  <si>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</si>
  <si>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</si>
  <si>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</si>
  <si>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</si>
  <si>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</si>
  <si>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</si>
  <si>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</si>
  <si>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</si>
  <si>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</si>
  <si>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</si>
  <si>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</si>
  <si>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</si>
  <si>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</si>
  <si>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</si>
  <si>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</si>
  <si>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</si>
  <si>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</si>
  <si>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</si>
  <si>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</si>
  <si>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</si>
  <si>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</si>
  <si>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</si>
  <si>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</si>
  <si>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</si>
  <si>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</si>
  <si>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</si>
  <si>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</si>
  <si>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</si>
  <si>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</si>
  <si>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</si>
  <si>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</si>
  <si>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</si>
  <si>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</si>
  <si>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</si>
  <si>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</si>
  <si>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</si>
  <si>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</si>
  <si>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</si>
  <si>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</si>
  <si>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</si>
  <si>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</si>
  <si>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</si>
  <si>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</si>
  <si>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</si>
  <si>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</si>
  <si>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</si>
  <si>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</si>
  <si>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</si>
  <si>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</si>
  <si>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</si>
  <si>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</si>
  <si>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</si>
  <si>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</si>
  <si>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</si>
  <si>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</si>
  <si>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</si>
  <si>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</si>
  <si>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</si>
  <si>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</si>
  <si>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</si>
  <si>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</si>
  <si>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</si>
  <si>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</si>
  <si>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</si>
  <si>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</si>
  <si>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</si>
  <si>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</si>
  <si>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</si>
  <si>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</si>
  <si>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</si>
  <si>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</si>
  <si>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</si>
  <si>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</si>
  <si>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</si>
  <si>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</si>
  <si>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</si>
  <si>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</si>
  <si>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</si>
  <si>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</si>
  <si>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</si>
  <si>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</si>
  <si>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</si>
  <si>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</si>
  <si>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</si>
  <si>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</si>
  <si>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</si>
  <si>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</si>
  <si>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</si>
  <si>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</si>
  <si>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</si>
  <si>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</si>
  <si>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</si>
  <si>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</si>
  <si>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</si>
  <si>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</si>
  <si>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</si>
  <si>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</si>
  <si>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</si>
  <si>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</si>
  <si>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</si>
  <si>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</si>
  <si>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</si>
  <si>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</si>
  <si>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</si>
  <si>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</si>
  <si>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</si>
  <si>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</si>
  <si>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</si>
  <si>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</si>
  <si>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</si>
  <si>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</si>
  <si>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</si>
  <si>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</si>
  <si>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</si>
  <si>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</si>
  <si>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</si>
  <si>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</si>
  <si>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</si>
  <si>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</si>
  <si>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</si>
  <si>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</si>
  <si>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</si>
  <si>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</si>
  <si>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</si>
  <si>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</si>
  <si>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</si>
  <si>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</si>
  <si>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</si>
  <si>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</si>
  <si>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</si>
  <si>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</si>
  <si>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</si>
  <si>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</si>
  <si>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</si>
  <si>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</si>
  <si>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</si>
  <si>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</si>
  <si>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</si>
  <si>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</si>
  <si>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</si>
  <si>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</si>
  <si>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</si>
  <si>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</si>
  <si>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</si>
  <si>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</si>
  <si>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</si>
  <si>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</si>
  <si>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</si>
  <si>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</si>
  <si>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</si>
  <si>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</si>
  <si>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</si>
  <si>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</si>
  <si>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</si>
  <si>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</si>
  <si>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</si>
  <si>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</si>
  <si>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</si>
  <si>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</si>
  <si>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</si>
  <si>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</si>
  <si>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</si>
  <si>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</si>
  <si>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</si>
  <si>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</si>
  <si>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</si>
  <si>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</si>
  <si>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</si>
  <si>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</si>
  <si>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</si>
  <si>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</si>
  <si>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</si>
  <si>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</si>
  <si>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</si>
  <si>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</si>
  <si>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</si>
  <si>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</si>
  <si>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</si>
  <si>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</si>
  <si>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</si>
  <si>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</si>
  <si>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</si>
  <si>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</si>
  <si>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</si>
  <si>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</si>
  <si>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</si>
  <si>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</si>
  <si>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</si>
  <si>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</si>
  <si>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</si>
  <si>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</si>
  <si>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</si>
  <si>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</si>
  <si>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</si>
  <si>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</si>
  <si>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</si>
  <si>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</si>
  <si>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</si>
  <si>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</si>
  <si>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</si>
  <si>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</si>
  <si>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</si>
  <si>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</si>
  <si>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</si>
  <si>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</si>
  <si>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</si>
  <si>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</si>
  <si>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</si>
  <si>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</si>
  <si>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</si>
  <si>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</si>
  <si>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</si>
  <si>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</si>
  <si>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</si>
  <si>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</si>
  <si>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</si>
  <si>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</si>
  <si>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</si>
  <si>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</si>
  <si>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</si>
  <si>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</si>
  <si>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</si>
  <si>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</si>
  <si>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</si>
  <si>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</si>
  <si>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</si>
  <si>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</si>
  <si>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</si>
  <si>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</si>
  <si>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</si>
  <si>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</si>
  <si>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</si>
  <si>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</si>
  <si>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</si>
  <si>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</si>
  <si>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</si>
  <si>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</si>
  <si>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</si>
  <si>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</si>
  <si>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</si>
  <si>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</si>
  <si>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</si>
  <si>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</si>
  <si>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</si>
  <si>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</si>
  <si>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</si>
  <si>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</si>
  <si>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</si>
  <si>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</si>
  <si>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</si>
  <si>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</si>
  <si>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</si>
  <si>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</si>
  <si>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</si>
  <si>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</si>
  <si>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</si>
  <si>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</si>
  <si>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</si>
  <si>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</si>
  <si>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</si>
  <si>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</si>
  <si>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</si>
  <si>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</si>
  <si>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</si>
  <si>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</si>
  <si>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</si>
  <si>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</si>
  <si>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</si>
  <si>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</si>
  <si>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</si>
  <si>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</si>
  <si>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</si>
  <si>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</si>
  <si>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</si>
  <si>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</si>
  <si>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03440494</t>
  </si>
  <si>
    <t>HR</t>
  </si>
  <si>
    <t>060007090</t>
  </si>
  <si>
    <t>48351740621</t>
  </si>
  <si>
    <t>382</t>
  </si>
  <si>
    <t>549300NFX18SRZHNT751</t>
  </si>
  <si>
    <t>AD PLASTIK d.d.</t>
  </si>
  <si>
    <t>SOLIN</t>
  </si>
  <si>
    <t>Matoševa 8</t>
  </si>
  <si>
    <t>informacije@adplastik.hr</t>
  </si>
  <si>
    <t>www.adplastik.hr</t>
  </si>
  <si>
    <t>Jurun Krešimir</t>
  </si>
  <si>
    <t>021/206-663</t>
  </si>
  <si>
    <t>kresimir.jurun@adplastik.hr</t>
  </si>
  <si>
    <t>Obveznik:   AD PLASTIK d.d.</t>
  </si>
  <si>
    <t> 30.9.2020</t>
  </si>
  <si>
    <t>stanje na dan 30.9.2020</t>
  </si>
  <si>
    <t>u razdoblju 1.1.2020 do 30.9.2020</t>
  </si>
  <si>
    <t>u razdoblju 1.1.2020. do 30.9.2020.</t>
  </si>
  <si>
    <t xml:space="preserve">BILJEŠKE UZ FINANCIJSKE IZVJEŠTAJE - TFI
(sastavljaju se za tromjesečna izvještajna razdoblja)
Naziv izdavatelja:   AD PLASTIK d.d.
OIB:   48351740621
Izvještajno razdoblje: 1.1.2020 do 30.9.2020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Bilješke uz financijske izvještaje priložene su u Međuizvještaju poslovodstva AD Plastik Grupe za prvih devet mjeseci 2020 godine. Međuizvještaj poslovodstva AD Plastik za prvih devet mjeseci 2020. godine je dostupan na internet stranici Zagrebačke burze.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</si>
</sst>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K61" sqref="K61"/>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v>43831</v>
      </c>
      <c r="F4" s="181"/>
      <c r="G4" s="77" t="s">
        <v>0</v>
      </c>
      <c r="H4" s="180" t="s">
        <v>449</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416</v>
      </c>
      <c r="B10" s="170"/>
      <c r="C10" s="170"/>
      <c r="D10" s="170"/>
      <c r="E10" s="170"/>
      <c r="F10" s="170"/>
      <c r="G10" s="170"/>
      <c r="H10" s="170"/>
      <c r="I10" s="170"/>
      <c r="J10" s="90"/>
    </row>
    <row r="11" spans="1:20" ht="24.6" customHeight="1" x14ac:dyDescent="0.25">
      <c r="A11" s="157" t="s">
        <v>393</v>
      </c>
      <c r="B11" s="171"/>
      <c r="C11" s="163" t="s">
        <v>434</v>
      </c>
      <c r="D11" s="164"/>
      <c r="E11" s="91"/>
      <c r="F11" s="129" t="s">
        <v>417</v>
      </c>
      <c r="G11" s="167"/>
      <c r="H11" s="145" t="s">
        <v>435</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436</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437</v>
      </c>
      <c r="D15" s="164"/>
      <c r="E15" s="168"/>
      <c r="F15" s="159"/>
      <c r="G15" s="97" t="s">
        <v>418</v>
      </c>
      <c r="H15" s="145" t="s">
        <v>439</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419</v>
      </c>
      <c r="C17" s="163" t="s">
        <v>438</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440</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21210</v>
      </c>
      <c r="D21" s="146"/>
      <c r="E21" s="135"/>
      <c r="F21" s="135"/>
      <c r="G21" s="136" t="s">
        <v>441</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442</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443</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444</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1565</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421</v>
      </c>
      <c r="D31" s="156" t="s">
        <v>420</v>
      </c>
      <c r="E31" s="143"/>
      <c r="F31" s="143"/>
      <c r="G31" s="143"/>
      <c r="H31" s="106"/>
      <c r="I31" s="107" t="s">
        <v>421</v>
      </c>
      <c r="J31" s="108" t="s">
        <v>422</v>
      </c>
    </row>
    <row r="32" spans="1:10" x14ac:dyDescent="0.25">
      <c r="A32" s="157"/>
      <c r="B32" s="158"/>
      <c r="C32" s="109"/>
      <c r="D32" s="77"/>
      <c r="E32" s="159"/>
      <c r="F32" s="159"/>
      <c r="G32" s="159"/>
      <c r="H32" s="159"/>
      <c r="I32" s="104"/>
      <c r="J32" s="105"/>
    </row>
    <row r="33" spans="1:10" x14ac:dyDescent="0.25">
      <c r="A33" s="157" t="s">
        <v>410</v>
      </c>
      <c r="B33" s="158"/>
      <c r="C33" s="102" t="s">
        <v>424</v>
      </c>
      <c r="D33" s="156" t="s">
        <v>423</v>
      </c>
      <c r="E33" s="143"/>
      <c r="F33" s="143"/>
      <c r="G33" s="143"/>
      <c r="H33" s="100"/>
      <c r="I33" s="107" t="s">
        <v>424</v>
      </c>
      <c r="J33" s="108" t="s">
        <v>425</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c r="B37" s="152"/>
      <c r="C37" s="152"/>
      <c r="D37" s="152"/>
      <c r="E37" s="151"/>
      <c r="F37" s="152"/>
      <c r="G37" s="152"/>
      <c r="H37" s="152"/>
      <c r="I37" s="153"/>
      <c r="J37" s="111"/>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426</v>
      </c>
    </row>
    <row r="49" spans="1:10" x14ac:dyDescent="0.25">
      <c r="A49" s="113"/>
      <c r="B49" s="101"/>
      <c r="C49" s="101"/>
      <c r="D49" s="94"/>
      <c r="E49" s="135"/>
      <c r="F49" s="135"/>
      <c r="G49" s="149"/>
      <c r="H49" s="149"/>
      <c r="I49" s="94"/>
      <c r="J49" s="114" t="s">
        <v>427</v>
      </c>
    </row>
    <row r="50" spans="1:10" ht="14.45" customHeight="1" x14ac:dyDescent="0.25">
      <c r="A50" s="128" t="s">
        <v>403</v>
      </c>
      <c r="B50" s="129"/>
      <c r="C50" s="145" t="s">
        <v>427</v>
      </c>
      <c r="D50" s="146"/>
      <c r="E50" s="147" t="s">
        <v>428</v>
      </c>
      <c r="F50" s="148"/>
      <c r="G50" s="136"/>
      <c r="H50" s="137"/>
      <c r="I50" s="137"/>
      <c r="J50" s="138"/>
    </row>
    <row r="51" spans="1:10" x14ac:dyDescent="0.25">
      <c r="A51" s="113"/>
      <c r="B51" s="101"/>
      <c r="C51" s="149"/>
      <c r="D51" s="149"/>
      <c r="E51" s="135"/>
      <c r="F51" s="135"/>
      <c r="G51" s="150" t="s">
        <v>429</v>
      </c>
      <c r="H51" s="150"/>
      <c r="I51" s="150"/>
      <c r="J51" s="85"/>
    </row>
    <row r="52" spans="1:10" ht="13.9" customHeight="1" x14ac:dyDescent="0.25">
      <c r="A52" s="128" t="s">
        <v>404</v>
      </c>
      <c r="B52" s="129"/>
      <c r="C52" s="136" t="s">
        <v>445</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446</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447</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430</v>
      </c>
      <c r="B58" s="129"/>
      <c r="C58" s="130"/>
      <c r="D58" s="131"/>
      <c r="E58" s="131"/>
      <c r="F58" s="131"/>
      <c r="G58" s="131"/>
      <c r="H58" s="131"/>
      <c r="I58" s="131"/>
      <c r="J58" s="132"/>
    </row>
    <row r="59" spans="1:10" ht="14.45" customHeight="1" x14ac:dyDescent="0.25">
      <c r="A59" s="93"/>
      <c r="B59" s="94"/>
      <c r="C59" s="133" t="s">
        <v>431</v>
      </c>
      <c r="D59" s="133"/>
      <c r="E59" s="133"/>
      <c r="F59" s="133"/>
      <c r="G59" s="94"/>
      <c r="H59" s="94"/>
      <c r="I59" s="94"/>
      <c r="J59" s="96"/>
    </row>
    <row r="60" spans="1:10" x14ac:dyDescent="0.25">
      <c r="A60" s="128" t="s">
        <v>432</v>
      </c>
      <c r="B60" s="129"/>
      <c r="C60" s="130"/>
      <c r="D60" s="131"/>
      <c r="E60" s="131"/>
      <c r="F60" s="131"/>
      <c r="G60" s="131"/>
      <c r="H60" s="131"/>
      <c r="I60" s="131"/>
      <c r="J60" s="132"/>
    </row>
    <row r="61" spans="1:10" ht="14.45" customHeight="1" x14ac:dyDescent="0.25">
      <c r="A61" s="115"/>
      <c r="B61" s="116"/>
      <c r="C61" s="134" t="s">
        <v>433</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sqref="A1:I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450</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448</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978056810</v>
      </c>
      <c r="I9" s="34">
        <f>I10+I17+I27+I38+I43</f>
        <v>938678116</v>
      </c>
    </row>
    <row r="10" spans="1:9" ht="12.75" customHeight="1" x14ac:dyDescent="0.2">
      <c r="A10" s="190" t="s">
        <v>5</v>
      </c>
      <c r="B10" s="190"/>
      <c r="C10" s="190"/>
      <c r="D10" s="190"/>
      <c r="E10" s="190"/>
      <c r="F10" s="190"/>
      <c r="G10" s="16">
        <v>3</v>
      </c>
      <c r="H10" s="34">
        <f>H11+H12+H13+H14+H15+H16</f>
        <v>84089683</v>
      </c>
      <c r="I10" s="34">
        <f>I11+I12+I13+I14+I15+I16</f>
        <v>72730685</v>
      </c>
    </row>
    <row r="11" spans="1:9" ht="12.75" customHeight="1" x14ac:dyDescent="0.2">
      <c r="A11" s="186" t="s">
        <v>6</v>
      </c>
      <c r="B11" s="186"/>
      <c r="C11" s="186"/>
      <c r="D11" s="186"/>
      <c r="E11" s="186"/>
      <c r="F11" s="186"/>
      <c r="G11" s="15">
        <v>4</v>
      </c>
      <c r="H11" s="33">
        <v>52454329</v>
      </c>
      <c r="I11" s="33">
        <v>40367512</v>
      </c>
    </row>
    <row r="12" spans="1:9" ht="22.9" customHeight="1" x14ac:dyDescent="0.2">
      <c r="A12" s="186" t="s">
        <v>7</v>
      </c>
      <c r="B12" s="186"/>
      <c r="C12" s="186"/>
      <c r="D12" s="186"/>
      <c r="E12" s="186"/>
      <c r="F12" s="186"/>
      <c r="G12" s="15">
        <v>5</v>
      </c>
      <c r="H12" s="33">
        <v>1791008</v>
      </c>
      <c r="I12" s="33">
        <v>1860096</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24918567</v>
      </c>
      <c r="I15" s="33">
        <v>26418955</v>
      </c>
    </row>
    <row r="16" spans="1:9" ht="12.75" customHeight="1" x14ac:dyDescent="0.2">
      <c r="A16" s="186" t="s">
        <v>11</v>
      </c>
      <c r="B16" s="186"/>
      <c r="C16" s="186"/>
      <c r="D16" s="186"/>
      <c r="E16" s="186"/>
      <c r="F16" s="186"/>
      <c r="G16" s="15">
        <v>9</v>
      </c>
      <c r="H16" s="33">
        <v>4925779</v>
      </c>
      <c r="I16" s="33">
        <v>4084122</v>
      </c>
    </row>
    <row r="17" spans="1:9" ht="12.75" customHeight="1" x14ac:dyDescent="0.2">
      <c r="A17" s="190" t="s">
        <v>12</v>
      </c>
      <c r="B17" s="190"/>
      <c r="C17" s="190"/>
      <c r="D17" s="190"/>
      <c r="E17" s="190"/>
      <c r="F17" s="190"/>
      <c r="G17" s="16">
        <v>10</v>
      </c>
      <c r="H17" s="34">
        <f>H18+H19+H20+H21+H22+H23+H24+H25+H26</f>
        <v>637973635</v>
      </c>
      <c r="I17" s="34">
        <f>I18+I19+I20+I21+I22+I23+I24+I25+I26</f>
        <v>608491627</v>
      </c>
    </row>
    <row r="18" spans="1:9" ht="12.75" customHeight="1" x14ac:dyDescent="0.2">
      <c r="A18" s="186" t="s">
        <v>13</v>
      </c>
      <c r="B18" s="186"/>
      <c r="C18" s="186"/>
      <c r="D18" s="186"/>
      <c r="E18" s="186"/>
      <c r="F18" s="186"/>
      <c r="G18" s="15">
        <v>11</v>
      </c>
      <c r="H18" s="33">
        <v>130283873</v>
      </c>
      <c r="I18" s="33">
        <v>130477513</v>
      </c>
    </row>
    <row r="19" spans="1:9" ht="12.75" customHeight="1" x14ac:dyDescent="0.2">
      <c r="A19" s="186" t="s">
        <v>14</v>
      </c>
      <c r="B19" s="186"/>
      <c r="C19" s="186"/>
      <c r="D19" s="186"/>
      <c r="E19" s="186"/>
      <c r="F19" s="186"/>
      <c r="G19" s="15">
        <v>12</v>
      </c>
      <c r="H19" s="33">
        <v>177405514</v>
      </c>
      <c r="I19" s="33">
        <v>175606921</v>
      </c>
    </row>
    <row r="20" spans="1:9" ht="12.75" customHeight="1" x14ac:dyDescent="0.2">
      <c r="A20" s="186" t="s">
        <v>15</v>
      </c>
      <c r="B20" s="186"/>
      <c r="C20" s="186"/>
      <c r="D20" s="186"/>
      <c r="E20" s="186"/>
      <c r="F20" s="186"/>
      <c r="G20" s="15">
        <v>13</v>
      </c>
      <c r="H20" s="33">
        <v>206776858</v>
      </c>
      <c r="I20" s="33">
        <v>202832261</v>
      </c>
    </row>
    <row r="21" spans="1:9" ht="12.75" customHeight="1" x14ac:dyDescent="0.2">
      <c r="A21" s="186" t="s">
        <v>16</v>
      </c>
      <c r="B21" s="186"/>
      <c r="C21" s="186"/>
      <c r="D21" s="186"/>
      <c r="E21" s="186"/>
      <c r="F21" s="186"/>
      <c r="G21" s="15">
        <v>14</v>
      </c>
      <c r="H21" s="33">
        <v>37685644</v>
      </c>
      <c r="I21" s="33">
        <v>39833809</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17699922</v>
      </c>
      <c r="I24" s="33">
        <v>8848570</v>
      </c>
    </row>
    <row r="25" spans="1:9" ht="12.75" customHeight="1" x14ac:dyDescent="0.2">
      <c r="A25" s="186" t="s">
        <v>20</v>
      </c>
      <c r="B25" s="186"/>
      <c r="C25" s="186"/>
      <c r="D25" s="186"/>
      <c r="E25" s="186"/>
      <c r="F25" s="186"/>
      <c r="G25" s="15">
        <v>18</v>
      </c>
      <c r="H25" s="33">
        <v>13715998</v>
      </c>
      <c r="I25" s="33">
        <v>9586804</v>
      </c>
    </row>
    <row r="26" spans="1:9" ht="12.75" customHeight="1" x14ac:dyDescent="0.2">
      <c r="A26" s="186" t="s">
        <v>21</v>
      </c>
      <c r="B26" s="186"/>
      <c r="C26" s="186"/>
      <c r="D26" s="186"/>
      <c r="E26" s="186"/>
      <c r="F26" s="186"/>
      <c r="G26" s="15">
        <v>19</v>
      </c>
      <c r="H26" s="33">
        <v>54405826</v>
      </c>
      <c r="I26" s="33">
        <v>41305749</v>
      </c>
    </row>
    <row r="27" spans="1:9" ht="12.75" customHeight="1" x14ac:dyDescent="0.2">
      <c r="A27" s="190" t="s">
        <v>22</v>
      </c>
      <c r="B27" s="190"/>
      <c r="C27" s="190"/>
      <c r="D27" s="190"/>
      <c r="E27" s="190"/>
      <c r="F27" s="190"/>
      <c r="G27" s="16">
        <v>20</v>
      </c>
      <c r="H27" s="34">
        <f>SUM(H28:H37)</f>
        <v>237455542</v>
      </c>
      <c r="I27" s="34">
        <f>SUM(I28:I37)</f>
        <v>238671606</v>
      </c>
    </row>
    <row r="28" spans="1:9" ht="12.75" customHeight="1" x14ac:dyDescent="0.2">
      <c r="A28" s="186" t="s">
        <v>23</v>
      </c>
      <c r="B28" s="186"/>
      <c r="C28" s="186"/>
      <c r="D28" s="186"/>
      <c r="E28" s="186"/>
      <c r="F28" s="186"/>
      <c r="G28" s="15">
        <v>21</v>
      </c>
      <c r="H28" s="33">
        <v>127611746</v>
      </c>
      <c r="I28" s="33">
        <v>127611746</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88026941</v>
      </c>
      <c r="I30" s="33">
        <v>89243005</v>
      </c>
    </row>
    <row r="31" spans="1:9" ht="24" customHeight="1" x14ac:dyDescent="0.2">
      <c r="A31" s="186" t="s">
        <v>26</v>
      </c>
      <c r="B31" s="186"/>
      <c r="C31" s="186"/>
      <c r="D31" s="186"/>
      <c r="E31" s="186"/>
      <c r="F31" s="186"/>
      <c r="G31" s="15">
        <v>24</v>
      </c>
      <c r="H31" s="33">
        <v>21755155</v>
      </c>
      <c r="I31" s="33">
        <v>21755155</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61700</v>
      </c>
      <c r="I34" s="33">
        <v>61700</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90" t="s">
        <v>33</v>
      </c>
      <c r="B38" s="190"/>
      <c r="C38" s="190"/>
      <c r="D38" s="190"/>
      <c r="E38" s="190"/>
      <c r="F38" s="190"/>
      <c r="G38" s="16">
        <v>31</v>
      </c>
      <c r="H38" s="34">
        <f>H39+H40+H41+H42</f>
        <v>17813341</v>
      </c>
      <c r="I38" s="34">
        <f>I39+I40+I41+I42</f>
        <v>18059589</v>
      </c>
    </row>
    <row r="39" spans="1:9" ht="12.75" customHeight="1" x14ac:dyDescent="0.2">
      <c r="A39" s="186" t="s">
        <v>34</v>
      </c>
      <c r="B39" s="186"/>
      <c r="C39" s="186"/>
      <c r="D39" s="186"/>
      <c r="E39" s="186"/>
      <c r="F39" s="186"/>
      <c r="G39" s="15">
        <v>32</v>
      </c>
      <c r="H39" s="33">
        <v>17813341</v>
      </c>
      <c r="I39" s="33">
        <v>18059589</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724609</v>
      </c>
      <c r="I43" s="33">
        <v>724609</v>
      </c>
    </row>
    <row r="44" spans="1:9" ht="12.75" customHeight="1" x14ac:dyDescent="0.2">
      <c r="A44" s="188" t="s">
        <v>382</v>
      </c>
      <c r="B44" s="188"/>
      <c r="C44" s="188"/>
      <c r="D44" s="188"/>
      <c r="E44" s="188"/>
      <c r="F44" s="188"/>
      <c r="G44" s="16">
        <v>37</v>
      </c>
      <c r="H44" s="34">
        <f>H45+H53+H60+H70</f>
        <v>380361323</v>
      </c>
      <c r="I44" s="34">
        <f>I45+I53+I60+I70</f>
        <v>375977519</v>
      </c>
    </row>
    <row r="45" spans="1:9" ht="12.75" customHeight="1" x14ac:dyDescent="0.2">
      <c r="A45" s="190" t="s">
        <v>39</v>
      </c>
      <c r="B45" s="190"/>
      <c r="C45" s="190"/>
      <c r="D45" s="190"/>
      <c r="E45" s="190"/>
      <c r="F45" s="190"/>
      <c r="G45" s="16">
        <v>38</v>
      </c>
      <c r="H45" s="34">
        <f>SUM(H46:H52)</f>
        <v>96990107</v>
      </c>
      <c r="I45" s="34">
        <f>SUM(I46:I52)</f>
        <v>91160721</v>
      </c>
    </row>
    <row r="46" spans="1:9" ht="12.75" customHeight="1" x14ac:dyDescent="0.2">
      <c r="A46" s="186" t="s">
        <v>40</v>
      </c>
      <c r="B46" s="186"/>
      <c r="C46" s="186"/>
      <c r="D46" s="186"/>
      <c r="E46" s="186"/>
      <c r="F46" s="186"/>
      <c r="G46" s="15">
        <v>39</v>
      </c>
      <c r="H46" s="33">
        <v>56594784</v>
      </c>
      <c r="I46" s="33">
        <v>46739282</v>
      </c>
    </row>
    <row r="47" spans="1:9" ht="12.75" customHeight="1" x14ac:dyDescent="0.2">
      <c r="A47" s="186" t="s">
        <v>41</v>
      </c>
      <c r="B47" s="186"/>
      <c r="C47" s="186"/>
      <c r="D47" s="186"/>
      <c r="E47" s="186"/>
      <c r="F47" s="186"/>
      <c r="G47" s="15">
        <v>40</v>
      </c>
      <c r="H47" s="33">
        <v>7905494</v>
      </c>
      <c r="I47" s="33">
        <v>8827398</v>
      </c>
    </row>
    <row r="48" spans="1:9" ht="12.75" customHeight="1" x14ac:dyDescent="0.2">
      <c r="A48" s="186" t="s">
        <v>42</v>
      </c>
      <c r="B48" s="186"/>
      <c r="C48" s="186"/>
      <c r="D48" s="186"/>
      <c r="E48" s="186"/>
      <c r="F48" s="186"/>
      <c r="G48" s="15">
        <v>41</v>
      </c>
      <c r="H48" s="33">
        <v>13629235</v>
      </c>
      <c r="I48" s="33">
        <v>12334140</v>
      </c>
    </row>
    <row r="49" spans="1:9" ht="12.75" customHeight="1" x14ac:dyDescent="0.2">
      <c r="A49" s="186" t="s">
        <v>43</v>
      </c>
      <c r="B49" s="186"/>
      <c r="C49" s="186"/>
      <c r="D49" s="186"/>
      <c r="E49" s="186"/>
      <c r="F49" s="186"/>
      <c r="G49" s="15">
        <v>42</v>
      </c>
      <c r="H49" s="33">
        <v>6963298</v>
      </c>
      <c r="I49" s="33">
        <v>13302532</v>
      </c>
    </row>
    <row r="50" spans="1:9" ht="12.75" customHeight="1" x14ac:dyDescent="0.2">
      <c r="A50" s="186" t="s">
        <v>44</v>
      </c>
      <c r="B50" s="186"/>
      <c r="C50" s="186"/>
      <c r="D50" s="186"/>
      <c r="E50" s="186"/>
      <c r="F50" s="186"/>
      <c r="G50" s="15">
        <v>43</v>
      </c>
      <c r="H50" s="33">
        <v>11897296</v>
      </c>
      <c r="I50" s="33">
        <v>9957369</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262108523</v>
      </c>
      <c r="I53" s="34">
        <f>SUM(I54:I59)</f>
        <v>236004446</v>
      </c>
    </row>
    <row r="54" spans="1:9" ht="12.75" customHeight="1" x14ac:dyDescent="0.2">
      <c r="A54" s="186" t="s">
        <v>48</v>
      </c>
      <c r="B54" s="186"/>
      <c r="C54" s="186"/>
      <c r="D54" s="186"/>
      <c r="E54" s="186"/>
      <c r="F54" s="186"/>
      <c r="G54" s="15">
        <v>47</v>
      </c>
      <c r="H54" s="33">
        <v>61297415</v>
      </c>
      <c r="I54" s="33">
        <v>54285056</v>
      </c>
    </row>
    <row r="55" spans="1:9" ht="12.75" customHeight="1" x14ac:dyDescent="0.2">
      <c r="A55" s="186" t="s">
        <v>49</v>
      </c>
      <c r="B55" s="186"/>
      <c r="C55" s="186"/>
      <c r="D55" s="186"/>
      <c r="E55" s="186"/>
      <c r="F55" s="186"/>
      <c r="G55" s="15">
        <v>48</v>
      </c>
      <c r="H55" s="33">
        <v>4029717</v>
      </c>
      <c r="I55" s="33">
        <v>3239791</v>
      </c>
    </row>
    <row r="56" spans="1:9" ht="12.75" customHeight="1" x14ac:dyDescent="0.2">
      <c r="A56" s="186" t="s">
        <v>50</v>
      </c>
      <c r="B56" s="186"/>
      <c r="C56" s="186"/>
      <c r="D56" s="186"/>
      <c r="E56" s="186"/>
      <c r="F56" s="186"/>
      <c r="G56" s="15">
        <v>49</v>
      </c>
      <c r="H56" s="33">
        <v>181057964</v>
      </c>
      <c r="I56" s="33">
        <v>168282284</v>
      </c>
    </row>
    <row r="57" spans="1:9" ht="12.75" customHeight="1" x14ac:dyDescent="0.2">
      <c r="A57" s="186" t="s">
        <v>51</v>
      </c>
      <c r="B57" s="186"/>
      <c r="C57" s="186"/>
      <c r="D57" s="186"/>
      <c r="E57" s="186"/>
      <c r="F57" s="186"/>
      <c r="G57" s="15">
        <v>50</v>
      </c>
      <c r="H57" s="33">
        <v>28112</v>
      </c>
      <c r="I57" s="33">
        <v>62409</v>
      </c>
    </row>
    <row r="58" spans="1:9" ht="12.75" customHeight="1" x14ac:dyDescent="0.2">
      <c r="A58" s="186" t="s">
        <v>52</v>
      </c>
      <c r="B58" s="186"/>
      <c r="C58" s="186"/>
      <c r="D58" s="186"/>
      <c r="E58" s="186"/>
      <c r="F58" s="186"/>
      <c r="G58" s="15">
        <v>51</v>
      </c>
      <c r="H58" s="33">
        <v>13969608</v>
      </c>
      <c r="I58" s="33">
        <v>7223399</v>
      </c>
    </row>
    <row r="59" spans="1:9" ht="12.75" customHeight="1" x14ac:dyDescent="0.2">
      <c r="A59" s="186" t="s">
        <v>53</v>
      </c>
      <c r="B59" s="186"/>
      <c r="C59" s="186"/>
      <c r="D59" s="186"/>
      <c r="E59" s="186"/>
      <c r="F59" s="186"/>
      <c r="G59" s="15">
        <v>52</v>
      </c>
      <c r="H59" s="33">
        <v>1725707</v>
      </c>
      <c r="I59" s="33">
        <v>2911507</v>
      </c>
    </row>
    <row r="60" spans="1:9" ht="12.75" customHeight="1" x14ac:dyDescent="0.2">
      <c r="A60" s="190" t="s">
        <v>54</v>
      </c>
      <c r="B60" s="190"/>
      <c r="C60" s="190"/>
      <c r="D60" s="190"/>
      <c r="E60" s="190"/>
      <c r="F60" s="190"/>
      <c r="G60" s="16">
        <v>53</v>
      </c>
      <c r="H60" s="34">
        <f>SUM(H61:H69)</f>
        <v>12964346</v>
      </c>
      <c r="I60" s="34">
        <f>SUM(I61:I69)</f>
        <v>12825121</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12652386</v>
      </c>
      <c r="I63" s="33">
        <v>12825121</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0</v>
      </c>
      <c r="I68" s="33">
        <v>0</v>
      </c>
    </row>
    <row r="69" spans="1:9" ht="12.75" customHeight="1" x14ac:dyDescent="0.2">
      <c r="A69" s="186" t="s">
        <v>56</v>
      </c>
      <c r="B69" s="186"/>
      <c r="C69" s="186"/>
      <c r="D69" s="186"/>
      <c r="E69" s="186"/>
      <c r="F69" s="186"/>
      <c r="G69" s="15">
        <v>62</v>
      </c>
      <c r="H69" s="33">
        <v>311960</v>
      </c>
      <c r="I69" s="33">
        <v>0</v>
      </c>
    </row>
    <row r="70" spans="1:9" ht="12.75" customHeight="1" x14ac:dyDescent="0.2">
      <c r="A70" s="186" t="s">
        <v>57</v>
      </c>
      <c r="B70" s="186"/>
      <c r="C70" s="186"/>
      <c r="D70" s="186"/>
      <c r="E70" s="186"/>
      <c r="F70" s="186"/>
      <c r="G70" s="15">
        <v>63</v>
      </c>
      <c r="H70" s="33">
        <v>8298347</v>
      </c>
      <c r="I70" s="33">
        <v>35987231</v>
      </c>
    </row>
    <row r="71" spans="1:9" ht="12.75" customHeight="1" x14ac:dyDescent="0.2">
      <c r="A71" s="187" t="s">
        <v>58</v>
      </c>
      <c r="B71" s="187"/>
      <c r="C71" s="187"/>
      <c r="D71" s="187"/>
      <c r="E71" s="187"/>
      <c r="F71" s="187"/>
      <c r="G71" s="15">
        <v>64</v>
      </c>
      <c r="H71" s="33">
        <v>68260012</v>
      </c>
      <c r="I71" s="33">
        <v>30409549</v>
      </c>
    </row>
    <row r="72" spans="1:9" ht="12.75" customHeight="1" x14ac:dyDescent="0.2">
      <c r="A72" s="188" t="s">
        <v>383</v>
      </c>
      <c r="B72" s="188"/>
      <c r="C72" s="188"/>
      <c r="D72" s="188"/>
      <c r="E72" s="188"/>
      <c r="F72" s="188"/>
      <c r="G72" s="16">
        <v>65</v>
      </c>
      <c r="H72" s="34">
        <f>H8+H9+H44+H71</f>
        <v>1426678145</v>
      </c>
      <c r="I72" s="34">
        <f>I8+I9+I44+I71</f>
        <v>1345065184</v>
      </c>
    </row>
    <row r="73" spans="1:9" ht="12.75" customHeight="1" x14ac:dyDescent="0.2">
      <c r="A73" s="187" t="s">
        <v>59</v>
      </c>
      <c r="B73" s="187"/>
      <c r="C73" s="187"/>
      <c r="D73" s="187"/>
      <c r="E73" s="187"/>
      <c r="F73" s="187"/>
      <c r="G73" s="15">
        <v>66</v>
      </c>
      <c r="H73" s="33">
        <v>22814271</v>
      </c>
      <c r="I73" s="33">
        <v>85546474</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772036814</v>
      </c>
      <c r="I75" s="34">
        <f>I76+I77+I78+I84+I85+I89+I92+I95</f>
        <v>798261655</v>
      </c>
    </row>
    <row r="76" spans="1:9" ht="12.75" customHeight="1" x14ac:dyDescent="0.2">
      <c r="A76" s="186" t="s">
        <v>61</v>
      </c>
      <c r="B76" s="186"/>
      <c r="C76" s="186"/>
      <c r="D76" s="186"/>
      <c r="E76" s="186"/>
      <c r="F76" s="186"/>
      <c r="G76" s="15">
        <v>68</v>
      </c>
      <c r="H76" s="33">
        <v>419958400</v>
      </c>
      <c r="I76" s="33">
        <v>419958400</v>
      </c>
    </row>
    <row r="77" spans="1:9" ht="12.75" customHeight="1" x14ac:dyDescent="0.2">
      <c r="A77" s="186" t="s">
        <v>62</v>
      </c>
      <c r="B77" s="186"/>
      <c r="C77" s="186"/>
      <c r="D77" s="186"/>
      <c r="E77" s="186"/>
      <c r="F77" s="186"/>
      <c r="G77" s="15">
        <v>69</v>
      </c>
      <c r="H77" s="33">
        <v>191988358</v>
      </c>
      <c r="I77" s="33">
        <v>191988358</v>
      </c>
    </row>
    <row r="78" spans="1:9" ht="12.75" customHeight="1" x14ac:dyDescent="0.2">
      <c r="A78" s="190" t="s">
        <v>63</v>
      </c>
      <c r="B78" s="190"/>
      <c r="C78" s="190"/>
      <c r="D78" s="190"/>
      <c r="E78" s="190"/>
      <c r="F78" s="190"/>
      <c r="G78" s="16">
        <v>70</v>
      </c>
      <c r="H78" s="34">
        <f>SUM(H79:H83)</f>
        <v>69944305</v>
      </c>
      <c r="I78" s="34">
        <f>SUM(I79:I83)</f>
        <v>91642982</v>
      </c>
    </row>
    <row r="79" spans="1:9" ht="12.75" customHeight="1" x14ac:dyDescent="0.2">
      <c r="A79" s="186" t="s">
        <v>64</v>
      </c>
      <c r="B79" s="186"/>
      <c r="C79" s="186"/>
      <c r="D79" s="186"/>
      <c r="E79" s="186"/>
      <c r="F79" s="186"/>
      <c r="G79" s="15">
        <v>71</v>
      </c>
      <c r="H79" s="33">
        <v>6128852</v>
      </c>
      <c r="I79" s="33">
        <v>6128852</v>
      </c>
    </row>
    <row r="80" spans="1:9" ht="12.75" customHeight="1" x14ac:dyDescent="0.2">
      <c r="A80" s="186" t="s">
        <v>65</v>
      </c>
      <c r="B80" s="186"/>
      <c r="C80" s="186"/>
      <c r="D80" s="186"/>
      <c r="E80" s="186"/>
      <c r="F80" s="186"/>
      <c r="G80" s="15">
        <v>72</v>
      </c>
      <c r="H80" s="33">
        <v>20890463</v>
      </c>
      <c r="I80" s="33">
        <v>20890463</v>
      </c>
    </row>
    <row r="81" spans="1:9" ht="12.75" customHeight="1" x14ac:dyDescent="0.2">
      <c r="A81" s="186" t="s">
        <v>66</v>
      </c>
      <c r="B81" s="186"/>
      <c r="C81" s="186"/>
      <c r="D81" s="186"/>
      <c r="E81" s="186"/>
      <c r="F81" s="186"/>
      <c r="G81" s="15">
        <v>73</v>
      </c>
      <c r="H81" s="33">
        <v>-11795123</v>
      </c>
      <c r="I81" s="33">
        <v>-11795123</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54720113</v>
      </c>
      <c r="I83" s="33">
        <v>76418790</v>
      </c>
    </row>
    <row r="84" spans="1:9" ht="12.75" customHeight="1" x14ac:dyDescent="0.2">
      <c r="A84" s="189" t="s">
        <v>69</v>
      </c>
      <c r="B84" s="189"/>
      <c r="C84" s="189"/>
      <c r="D84" s="189"/>
      <c r="E84" s="189"/>
      <c r="F84" s="189"/>
      <c r="G84" s="119">
        <v>76</v>
      </c>
      <c r="H84" s="120">
        <v>0</v>
      </c>
      <c r="I84" s="120">
        <v>0</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0</v>
      </c>
      <c r="I89" s="34">
        <f>I90-I91</f>
        <v>51924970</v>
      </c>
    </row>
    <row r="90" spans="1:9" ht="12.75" customHeight="1" x14ac:dyDescent="0.2">
      <c r="A90" s="186" t="s">
        <v>75</v>
      </c>
      <c r="B90" s="186"/>
      <c r="C90" s="186"/>
      <c r="D90" s="186"/>
      <c r="E90" s="186"/>
      <c r="F90" s="186"/>
      <c r="G90" s="15">
        <v>82</v>
      </c>
      <c r="H90" s="33">
        <v>0</v>
      </c>
      <c r="I90" s="33">
        <v>51924970</v>
      </c>
    </row>
    <row r="91" spans="1:9" ht="12.75" customHeight="1" x14ac:dyDescent="0.2">
      <c r="A91" s="186" t="s">
        <v>76</v>
      </c>
      <c r="B91" s="186"/>
      <c r="C91" s="186"/>
      <c r="D91" s="186"/>
      <c r="E91" s="186"/>
      <c r="F91" s="186"/>
      <c r="G91" s="15">
        <v>83</v>
      </c>
      <c r="H91" s="33">
        <v>0</v>
      </c>
      <c r="I91" s="33">
        <v>0</v>
      </c>
    </row>
    <row r="92" spans="1:9" ht="12.75" customHeight="1" x14ac:dyDescent="0.2">
      <c r="A92" s="190" t="s">
        <v>77</v>
      </c>
      <c r="B92" s="190"/>
      <c r="C92" s="190"/>
      <c r="D92" s="190"/>
      <c r="E92" s="190"/>
      <c r="F92" s="190"/>
      <c r="G92" s="16">
        <v>84</v>
      </c>
      <c r="H92" s="34">
        <f>H93-H94</f>
        <v>90145751</v>
      </c>
      <c r="I92" s="34">
        <f>I93-I94</f>
        <v>42746945</v>
      </c>
    </row>
    <row r="93" spans="1:9" ht="12.75" customHeight="1" x14ac:dyDescent="0.2">
      <c r="A93" s="186" t="s">
        <v>78</v>
      </c>
      <c r="B93" s="186"/>
      <c r="C93" s="186"/>
      <c r="D93" s="186"/>
      <c r="E93" s="186"/>
      <c r="F93" s="186"/>
      <c r="G93" s="15">
        <v>85</v>
      </c>
      <c r="H93" s="33">
        <v>90145751</v>
      </c>
      <c r="I93" s="33">
        <v>42746945</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16621974</v>
      </c>
      <c r="I96" s="34">
        <f>SUM(I97:I102)</f>
        <v>16588479</v>
      </c>
    </row>
    <row r="97" spans="1:9" ht="12.75" customHeight="1" x14ac:dyDescent="0.2">
      <c r="A97" s="186" t="s">
        <v>81</v>
      </c>
      <c r="B97" s="186"/>
      <c r="C97" s="186"/>
      <c r="D97" s="186"/>
      <c r="E97" s="186"/>
      <c r="F97" s="186"/>
      <c r="G97" s="15">
        <v>89</v>
      </c>
      <c r="H97" s="33">
        <v>2127752</v>
      </c>
      <c r="I97" s="33">
        <v>2127752</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599418</v>
      </c>
      <c r="I99" s="33">
        <v>565923</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13894804</v>
      </c>
      <c r="I102" s="33">
        <v>13894804</v>
      </c>
    </row>
    <row r="103" spans="1:9" ht="12.75" customHeight="1" x14ac:dyDescent="0.2">
      <c r="A103" s="188" t="s">
        <v>386</v>
      </c>
      <c r="B103" s="188"/>
      <c r="C103" s="188"/>
      <c r="D103" s="188"/>
      <c r="E103" s="188"/>
      <c r="F103" s="188"/>
      <c r="G103" s="16">
        <v>95</v>
      </c>
      <c r="H103" s="34">
        <f>SUM(H104:H114)</f>
        <v>184183966</v>
      </c>
      <c r="I103" s="34">
        <f>SUM(I104:I114)</f>
        <v>165019615</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600000</v>
      </c>
      <c r="I108" s="33">
        <v>185023</v>
      </c>
    </row>
    <row r="109" spans="1:9" ht="12.75" customHeight="1" x14ac:dyDescent="0.2">
      <c r="A109" s="186" t="s">
        <v>92</v>
      </c>
      <c r="B109" s="186"/>
      <c r="C109" s="186"/>
      <c r="D109" s="186"/>
      <c r="E109" s="186"/>
      <c r="F109" s="186"/>
      <c r="G109" s="15">
        <v>101</v>
      </c>
      <c r="H109" s="33">
        <v>176744003</v>
      </c>
      <c r="I109" s="33">
        <v>159490514</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6839963</v>
      </c>
      <c r="I113" s="33">
        <v>5344078</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449667371</v>
      </c>
      <c r="I115" s="34">
        <f>SUM(I116:I129)</f>
        <v>342883778</v>
      </c>
    </row>
    <row r="116" spans="1:9" ht="12.75" customHeight="1" x14ac:dyDescent="0.2">
      <c r="A116" s="186" t="s">
        <v>87</v>
      </c>
      <c r="B116" s="186"/>
      <c r="C116" s="186"/>
      <c r="D116" s="186"/>
      <c r="E116" s="186"/>
      <c r="F116" s="186"/>
      <c r="G116" s="15">
        <v>108</v>
      </c>
      <c r="H116" s="33">
        <v>11079065</v>
      </c>
      <c r="I116" s="33">
        <v>12691462</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7599</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37212900</v>
      </c>
      <c r="I120" s="33">
        <v>37720945</v>
      </c>
    </row>
    <row r="121" spans="1:9" ht="12.75" customHeight="1" x14ac:dyDescent="0.2">
      <c r="A121" s="186" t="s">
        <v>92</v>
      </c>
      <c r="B121" s="186"/>
      <c r="C121" s="186"/>
      <c r="D121" s="186"/>
      <c r="E121" s="186"/>
      <c r="F121" s="186"/>
      <c r="G121" s="15">
        <v>113</v>
      </c>
      <c r="H121" s="33">
        <v>170930193</v>
      </c>
      <c r="I121" s="33">
        <v>161085524</v>
      </c>
    </row>
    <row r="122" spans="1:9" ht="12.75" customHeight="1" x14ac:dyDescent="0.2">
      <c r="A122" s="186" t="s">
        <v>93</v>
      </c>
      <c r="B122" s="186"/>
      <c r="C122" s="186"/>
      <c r="D122" s="186"/>
      <c r="E122" s="186"/>
      <c r="F122" s="186"/>
      <c r="G122" s="15">
        <v>114</v>
      </c>
      <c r="H122" s="33">
        <v>20717083</v>
      </c>
      <c r="I122" s="33">
        <v>8651326</v>
      </c>
    </row>
    <row r="123" spans="1:9" ht="12.75" customHeight="1" x14ac:dyDescent="0.2">
      <c r="A123" s="186" t="s">
        <v>94</v>
      </c>
      <c r="B123" s="186"/>
      <c r="C123" s="186"/>
      <c r="D123" s="186"/>
      <c r="E123" s="186"/>
      <c r="F123" s="186"/>
      <c r="G123" s="15">
        <v>115</v>
      </c>
      <c r="H123" s="33">
        <v>184830522</v>
      </c>
      <c r="I123" s="33">
        <v>99487811</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10897067</v>
      </c>
      <c r="I125" s="33">
        <v>10171194</v>
      </c>
    </row>
    <row r="126" spans="1:9" x14ac:dyDescent="0.2">
      <c r="A126" s="186" t="s">
        <v>99</v>
      </c>
      <c r="B126" s="186"/>
      <c r="C126" s="186"/>
      <c r="D126" s="186"/>
      <c r="E126" s="186"/>
      <c r="F126" s="186"/>
      <c r="G126" s="15">
        <v>118</v>
      </c>
      <c r="H126" s="33">
        <v>6888466</v>
      </c>
      <c r="I126" s="33">
        <v>7650826</v>
      </c>
    </row>
    <row r="127" spans="1:9" x14ac:dyDescent="0.2">
      <c r="A127" s="186" t="s">
        <v>100</v>
      </c>
      <c r="B127" s="186"/>
      <c r="C127" s="186"/>
      <c r="D127" s="186"/>
      <c r="E127" s="186"/>
      <c r="F127" s="186"/>
      <c r="G127" s="15">
        <v>119</v>
      </c>
      <c r="H127" s="33">
        <v>91373</v>
      </c>
      <c r="I127" s="33">
        <v>91373</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7013103</v>
      </c>
      <c r="I129" s="33">
        <v>5333317</v>
      </c>
    </row>
    <row r="130" spans="1:9" ht="22.15" customHeight="1" x14ac:dyDescent="0.2">
      <c r="A130" s="187" t="s">
        <v>103</v>
      </c>
      <c r="B130" s="187"/>
      <c r="C130" s="187"/>
      <c r="D130" s="187"/>
      <c r="E130" s="187"/>
      <c r="F130" s="187"/>
      <c r="G130" s="15">
        <v>122</v>
      </c>
      <c r="H130" s="33">
        <v>4168020</v>
      </c>
      <c r="I130" s="33">
        <v>22311657</v>
      </c>
    </row>
    <row r="131" spans="1:9" x14ac:dyDescent="0.2">
      <c r="A131" s="188" t="s">
        <v>388</v>
      </c>
      <c r="B131" s="188"/>
      <c r="C131" s="188"/>
      <c r="D131" s="188"/>
      <c r="E131" s="188"/>
      <c r="F131" s="188"/>
      <c r="G131" s="16">
        <v>123</v>
      </c>
      <c r="H131" s="34">
        <f>H75+H96+H103+H115+H130</f>
        <v>1426678145</v>
      </c>
      <c r="I131" s="34">
        <f>I75+I96+I103+I115+I130</f>
        <v>1345065184</v>
      </c>
    </row>
    <row r="132" spans="1:9" x14ac:dyDescent="0.2">
      <c r="A132" s="187" t="s">
        <v>104</v>
      </c>
      <c r="B132" s="187"/>
      <c r="C132" s="187"/>
      <c r="D132" s="187"/>
      <c r="E132" s="187"/>
      <c r="F132" s="187"/>
      <c r="G132" s="15">
        <v>124</v>
      </c>
      <c r="H132" s="33">
        <v>22814271</v>
      </c>
      <c r="I132" s="33">
        <v>85546474</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Normal="100" zoomScaleSheetLayoutView="10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451</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448</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774675693</v>
      </c>
      <c r="I8" s="37">
        <f>SUM(I9:I13)</f>
        <v>235220655</v>
      </c>
      <c r="J8" s="37">
        <f>SUM(J9:J13)</f>
        <v>601194111</v>
      </c>
      <c r="K8" s="37">
        <f>SUM(K9:K13)</f>
        <v>209029599</v>
      </c>
    </row>
    <row r="9" spans="1:11" x14ac:dyDescent="0.2">
      <c r="A9" s="186" t="s">
        <v>121</v>
      </c>
      <c r="B9" s="186"/>
      <c r="C9" s="186"/>
      <c r="D9" s="186"/>
      <c r="E9" s="186"/>
      <c r="F9" s="186"/>
      <c r="G9" s="15">
        <v>126</v>
      </c>
      <c r="H9" s="33">
        <v>41357838</v>
      </c>
      <c r="I9" s="33">
        <v>12856789</v>
      </c>
      <c r="J9" s="33">
        <v>29930971</v>
      </c>
      <c r="K9" s="33">
        <v>13719407</v>
      </c>
    </row>
    <row r="10" spans="1:11" x14ac:dyDescent="0.2">
      <c r="A10" s="186" t="s">
        <v>122</v>
      </c>
      <c r="B10" s="186"/>
      <c r="C10" s="186"/>
      <c r="D10" s="186"/>
      <c r="E10" s="186"/>
      <c r="F10" s="186"/>
      <c r="G10" s="15">
        <v>127</v>
      </c>
      <c r="H10" s="33">
        <v>714778350</v>
      </c>
      <c r="I10" s="33">
        <v>221085802</v>
      </c>
      <c r="J10" s="33">
        <v>551510763</v>
      </c>
      <c r="K10" s="33">
        <v>192207660</v>
      </c>
    </row>
    <row r="11" spans="1:11" x14ac:dyDescent="0.2">
      <c r="A11" s="186" t="s">
        <v>123</v>
      </c>
      <c r="B11" s="186"/>
      <c r="C11" s="186"/>
      <c r="D11" s="186"/>
      <c r="E11" s="186"/>
      <c r="F11" s="186"/>
      <c r="G11" s="15">
        <v>128</v>
      </c>
      <c r="H11" s="33">
        <v>1387410</v>
      </c>
      <c r="I11" s="33">
        <v>1387410</v>
      </c>
      <c r="J11" s="33">
        <v>1458715</v>
      </c>
      <c r="K11" s="33">
        <v>28053</v>
      </c>
    </row>
    <row r="12" spans="1:11" x14ac:dyDescent="0.2">
      <c r="A12" s="186" t="s">
        <v>124</v>
      </c>
      <c r="B12" s="186"/>
      <c r="C12" s="186"/>
      <c r="D12" s="186"/>
      <c r="E12" s="186"/>
      <c r="F12" s="186"/>
      <c r="G12" s="15">
        <v>129</v>
      </c>
      <c r="H12" s="33">
        <v>3530450</v>
      </c>
      <c r="I12" s="33">
        <v>2257953</v>
      </c>
      <c r="J12" s="33">
        <v>698992</v>
      </c>
      <c r="K12" s="33">
        <v>323282</v>
      </c>
    </row>
    <row r="13" spans="1:11" x14ac:dyDescent="0.2">
      <c r="A13" s="186" t="s">
        <v>125</v>
      </c>
      <c r="B13" s="186"/>
      <c r="C13" s="186"/>
      <c r="D13" s="186"/>
      <c r="E13" s="186"/>
      <c r="F13" s="186"/>
      <c r="G13" s="15">
        <v>130</v>
      </c>
      <c r="H13" s="33">
        <v>13621645</v>
      </c>
      <c r="I13" s="33">
        <v>-2367299</v>
      </c>
      <c r="J13" s="33">
        <v>17594670</v>
      </c>
      <c r="K13" s="33">
        <v>2751197</v>
      </c>
    </row>
    <row r="14" spans="1:11" x14ac:dyDescent="0.2">
      <c r="A14" s="214" t="s">
        <v>126</v>
      </c>
      <c r="B14" s="214"/>
      <c r="C14" s="214"/>
      <c r="D14" s="214"/>
      <c r="E14" s="214"/>
      <c r="F14" s="214"/>
      <c r="G14" s="20">
        <v>131</v>
      </c>
      <c r="H14" s="37">
        <f>H15+H16+H20+H24+H25+H26+H29+H36</f>
        <v>744331327</v>
      </c>
      <c r="I14" s="37">
        <f>I15+I16+I20+I24+I25+I26+I29+I36</f>
        <v>236321288</v>
      </c>
      <c r="J14" s="37">
        <f>J15+J16+J20+J24+J25+J26+J29+J36</f>
        <v>569014064</v>
      </c>
      <c r="K14" s="37">
        <f>K15+K16+K20+K24+K25+K26+K29+K36</f>
        <v>208918834</v>
      </c>
    </row>
    <row r="15" spans="1:11" x14ac:dyDescent="0.2">
      <c r="A15" s="186" t="s">
        <v>108</v>
      </c>
      <c r="B15" s="186"/>
      <c r="C15" s="186"/>
      <c r="D15" s="186"/>
      <c r="E15" s="186"/>
      <c r="F15" s="186"/>
      <c r="G15" s="15">
        <v>132</v>
      </c>
      <c r="H15" s="33">
        <v>1403503</v>
      </c>
      <c r="I15" s="33">
        <v>-2062497</v>
      </c>
      <c r="J15" s="33">
        <v>373191</v>
      </c>
      <c r="K15" s="33">
        <v>435847</v>
      </c>
    </row>
    <row r="16" spans="1:11" x14ac:dyDescent="0.2">
      <c r="A16" s="215" t="s">
        <v>127</v>
      </c>
      <c r="B16" s="215"/>
      <c r="C16" s="215"/>
      <c r="D16" s="215"/>
      <c r="E16" s="215"/>
      <c r="F16" s="215"/>
      <c r="G16" s="20">
        <v>133</v>
      </c>
      <c r="H16" s="37">
        <f>SUM(H17:H19)</f>
        <v>531848246</v>
      </c>
      <c r="I16" s="37">
        <f>SUM(I17:I19)</f>
        <v>169833711</v>
      </c>
      <c r="J16" s="37">
        <f>SUM(J17:J19)</f>
        <v>383765415</v>
      </c>
      <c r="K16" s="37">
        <f>SUM(K17:K19)</f>
        <v>136401495</v>
      </c>
    </row>
    <row r="17" spans="1:11" x14ac:dyDescent="0.2">
      <c r="A17" s="216" t="s">
        <v>128</v>
      </c>
      <c r="B17" s="216"/>
      <c r="C17" s="216"/>
      <c r="D17" s="216"/>
      <c r="E17" s="216"/>
      <c r="F17" s="216"/>
      <c r="G17" s="15">
        <v>134</v>
      </c>
      <c r="H17" s="33">
        <v>356463319</v>
      </c>
      <c r="I17" s="33">
        <v>104808779</v>
      </c>
      <c r="J17" s="33">
        <v>283338886</v>
      </c>
      <c r="K17" s="33">
        <v>96121423</v>
      </c>
    </row>
    <row r="18" spans="1:11" x14ac:dyDescent="0.2">
      <c r="A18" s="216" t="s">
        <v>129</v>
      </c>
      <c r="B18" s="216"/>
      <c r="C18" s="216"/>
      <c r="D18" s="216"/>
      <c r="E18" s="216"/>
      <c r="F18" s="216"/>
      <c r="G18" s="15">
        <v>135</v>
      </c>
      <c r="H18" s="33">
        <v>124505152</v>
      </c>
      <c r="I18" s="33">
        <v>46312402</v>
      </c>
      <c r="J18" s="33">
        <v>60829393</v>
      </c>
      <c r="K18" s="33">
        <v>24942690</v>
      </c>
    </row>
    <row r="19" spans="1:11" x14ac:dyDescent="0.2">
      <c r="A19" s="216" t="s">
        <v>130</v>
      </c>
      <c r="B19" s="216"/>
      <c r="C19" s="216"/>
      <c r="D19" s="216"/>
      <c r="E19" s="216"/>
      <c r="F19" s="216"/>
      <c r="G19" s="15">
        <v>136</v>
      </c>
      <c r="H19" s="33">
        <v>50879775</v>
      </c>
      <c r="I19" s="33">
        <v>18712530</v>
      </c>
      <c r="J19" s="33">
        <v>39597136</v>
      </c>
      <c r="K19" s="33">
        <v>15337382</v>
      </c>
    </row>
    <row r="20" spans="1:11" x14ac:dyDescent="0.2">
      <c r="A20" s="215" t="s">
        <v>131</v>
      </c>
      <c r="B20" s="215"/>
      <c r="C20" s="215"/>
      <c r="D20" s="215"/>
      <c r="E20" s="215"/>
      <c r="F20" s="215"/>
      <c r="G20" s="20">
        <v>137</v>
      </c>
      <c r="H20" s="37">
        <f>SUM(H21:H23)</f>
        <v>122854874</v>
      </c>
      <c r="I20" s="37">
        <f>SUM(I21:I23)</f>
        <v>42020294</v>
      </c>
      <c r="J20" s="37">
        <f>SUM(J21:J23)</f>
        <v>94449740</v>
      </c>
      <c r="K20" s="37">
        <f>SUM(K21:K23)</f>
        <v>38113578</v>
      </c>
    </row>
    <row r="21" spans="1:11" x14ac:dyDescent="0.2">
      <c r="A21" s="216" t="s">
        <v>109</v>
      </c>
      <c r="B21" s="216"/>
      <c r="C21" s="216"/>
      <c r="D21" s="216"/>
      <c r="E21" s="216"/>
      <c r="F21" s="216"/>
      <c r="G21" s="15">
        <v>138</v>
      </c>
      <c r="H21" s="33">
        <v>76808726</v>
      </c>
      <c r="I21" s="33">
        <v>26124277</v>
      </c>
      <c r="J21" s="33">
        <v>60542368</v>
      </c>
      <c r="K21" s="33">
        <v>24208503</v>
      </c>
    </row>
    <row r="22" spans="1:11" x14ac:dyDescent="0.2">
      <c r="A22" s="216" t="s">
        <v>110</v>
      </c>
      <c r="B22" s="216"/>
      <c r="C22" s="216"/>
      <c r="D22" s="216"/>
      <c r="E22" s="216"/>
      <c r="F22" s="216"/>
      <c r="G22" s="15">
        <v>139</v>
      </c>
      <c r="H22" s="33">
        <v>29449150</v>
      </c>
      <c r="I22" s="33">
        <v>10230322</v>
      </c>
      <c r="J22" s="33">
        <v>22085711</v>
      </c>
      <c r="K22" s="33">
        <v>8915909</v>
      </c>
    </row>
    <row r="23" spans="1:11" x14ac:dyDescent="0.2">
      <c r="A23" s="216" t="s">
        <v>111</v>
      </c>
      <c r="B23" s="216"/>
      <c r="C23" s="216"/>
      <c r="D23" s="216"/>
      <c r="E23" s="216"/>
      <c r="F23" s="216"/>
      <c r="G23" s="15">
        <v>140</v>
      </c>
      <c r="H23" s="33">
        <v>16596998</v>
      </c>
      <c r="I23" s="33">
        <v>5665695</v>
      </c>
      <c r="J23" s="33">
        <v>11821661</v>
      </c>
      <c r="K23" s="33">
        <v>4989166</v>
      </c>
    </row>
    <row r="24" spans="1:11" x14ac:dyDescent="0.2">
      <c r="A24" s="186" t="s">
        <v>112</v>
      </c>
      <c r="B24" s="186"/>
      <c r="C24" s="186"/>
      <c r="D24" s="186"/>
      <c r="E24" s="186"/>
      <c r="F24" s="186"/>
      <c r="G24" s="15">
        <v>141</v>
      </c>
      <c r="H24" s="33">
        <v>49830899</v>
      </c>
      <c r="I24" s="33">
        <v>17600899</v>
      </c>
      <c r="J24" s="33">
        <v>52602502</v>
      </c>
      <c r="K24" s="33">
        <v>17908500</v>
      </c>
    </row>
    <row r="25" spans="1:11" x14ac:dyDescent="0.2">
      <c r="A25" s="186" t="s">
        <v>113</v>
      </c>
      <c r="B25" s="186"/>
      <c r="C25" s="186"/>
      <c r="D25" s="186"/>
      <c r="E25" s="186"/>
      <c r="F25" s="186"/>
      <c r="G25" s="15">
        <v>142</v>
      </c>
      <c r="H25" s="33">
        <v>35521706</v>
      </c>
      <c r="I25" s="33">
        <v>8906089</v>
      </c>
      <c r="J25" s="33">
        <v>29842649</v>
      </c>
      <c r="K25" s="33">
        <v>9560258</v>
      </c>
    </row>
    <row r="26" spans="1:11" x14ac:dyDescent="0.2">
      <c r="A26" s="215" t="s">
        <v>132</v>
      </c>
      <c r="B26" s="215"/>
      <c r="C26" s="215"/>
      <c r="D26" s="215"/>
      <c r="E26" s="215"/>
      <c r="F26" s="215"/>
      <c r="G26" s="20">
        <v>143</v>
      </c>
      <c r="H26" s="37">
        <f>H27+H28</f>
        <v>0</v>
      </c>
      <c r="I26" s="37">
        <f>I27+I28</f>
        <v>0</v>
      </c>
      <c r="J26" s="37">
        <f>J27+J28</f>
        <v>0</v>
      </c>
      <c r="K26" s="37">
        <f>K27+K28</f>
        <v>0</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0</v>
      </c>
      <c r="I28" s="33">
        <v>0</v>
      </c>
      <c r="J28" s="33">
        <v>0</v>
      </c>
      <c r="K28" s="33">
        <v>0</v>
      </c>
    </row>
    <row r="29" spans="1:11" x14ac:dyDescent="0.2">
      <c r="A29" s="215" t="s">
        <v>135</v>
      </c>
      <c r="B29" s="215"/>
      <c r="C29" s="215"/>
      <c r="D29" s="215"/>
      <c r="E29" s="215"/>
      <c r="F29" s="215"/>
      <c r="G29" s="20">
        <v>146</v>
      </c>
      <c r="H29" s="37">
        <f>SUM(H30:H35)</f>
        <v>0</v>
      </c>
      <c r="I29" s="37">
        <f>SUM(I30:I35)</f>
        <v>0</v>
      </c>
      <c r="J29" s="37">
        <f>SUM(J30:J35)</f>
        <v>0</v>
      </c>
      <c r="K29" s="37">
        <f>SUM(K30:K35)</f>
        <v>0</v>
      </c>
    </row>
    <row r="30" spans="1:11" x14ac:dyDescent="0.2">
      <c r="A30" s="216" t="s">
        <v>136</v>
      </c>
      <c r="B30" s="216"/>
      <c r="C30" s="216"/>
      <c r="D30" s="216"/>
      <c r="E30" s="216"/>
      <c r="F30" s="216"/>
      <c r="G30" s="15">
        <v>147</v>
      </c>
      <c r="H30" s="33">
        <v>0</v>
      </c>
      <c r="I30" s="33">
        <v>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0</v>
      </c>
      <c r="I32" s="33">
        <v>0</v>
      </c>
      <c r="J32" s="33">
        <v>0</v>
      </c>
      <c r="K32" s="33">
        <v>0</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0</v>
      </c>
      <c r="K35" s="33">
        <v>0</v>
      </c>
    </row>
    <row r="36" spans="1:11" x14ac:dyDescent="0.2">
      <c r="A36" s="186" t="s">
        <v>114</v>
      </c>
      <c r="B36" s="186"/>
      <c r="C36" s="186"/>
      <c r="D36" s="186"/>
      <c r="E36" s="186"/>
      <c r="F36" s="186"/>
      <c r="G36" s="15">
        <v>153</v>
      </c>
      <c r="H36" s="33">
        <v>2872099</v>
      </c>
      <c r="I36" s="33">
        <v>22792</v>
      </c>
      <c r="J36" s="33">
        <v>7980567</v>
      </c>
      <c r="K36" s="33">
        <v>6499156</v>
      </c>
    </row>
    <row r="37" spans="1:11" x14ac:dyDescent="0.2">
      <c r="A37" s="214" t="s">
        <v>142</v>
      </c>
      <c r="B37" s="214"/>
      <c r="C37" s="214"/>
      <c r="D37" s="214"/>
      <c r="E37" s="214"/>
      <c r="F37" s="214"/>
      <c r="G37" s="20">
        <v>154</v>
      </c>
      <c r="H37" s="37">
        <f>SUM(H38:H47)</f>
        <v>35860589</v>
      </c>
      <c r="I37" s="37">
        <f>SUM(I38:I47)</f>
        <v>11017627</v>
      </c>
      <c r="J37" s="37">
        <f>SUM(J38:J47)</f>
        <v>27850316</v>
      </c>
      <c r="K37" s="37">
        <f>SUM(K38:K47)</f>
        <v>7274412</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30051000</v>
      </c>
      <c r="I39" s="33">
        <v>10017000</v>
      </c>
      <c r="J39" s="33">
        <v>15285973</v>
      </c>
      <c r="K39" s="33">
        <v>5095324</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3191663</v>
      </c>
      <c r="I41" s="33">
        <v>1127338</v>
      </c>
      <c r="J41" s="33">
        <v>2634970</v>
      </c>
      <c r="K41" s="33">
        <v>883486</v>
      </c>
    </row>
    <row r="42" spans="1:11" ht="25.15" customHeight="1" x14ac:dyDescent="0.2">
      <c r="A42" s="186" t="s">
        <v>147</v>
      </c>
      <c r="B42" s="186"/>
      <c r="C42" s="186"/>
      <c r="D42" s="186"/>
      <c r="E42" s="186"/>
      <c r="F42" s="186"/>
      <c r="G42" s="15">
        <v>159</v>
      </c>
      <c r="H42" s="33">
        <v>349613</v>
      </c>
      <c r="I42" s="33">
        <v>38622</v>
      </c>
      <c r="J42" s="33">
        <v>2344322</v>
      </c>
      <c r="K42" s="33">
        <v>-303669</v>
      </c>
    </row>
    <row r="43" spans="1:11" x14ac:dyDescent="0.2">
      <c r="A43" s="186" t="s">
        <v>148</v>
      </c>
      <c r="B43" s="186"/>
      <c r="C43" s="186"/>
      <c r="D43" s="186"/>
      <c r="E43" s="186"/>
      <c r="F43" s="186"/>
      <c r="G43" s="15">
        <v>160</v>
      </c>
      <c r="H43" s="33">
        <v>5862</v>
      </c>
      <c r="I43" s="33">
        <v>-1</v>
      </c>
      <c r="J43" s="33">
        <v>0</v>
      </c>
      <c r="K43" s="33">
        <v>0</v>
      </c>
    </row>
    <row r="44" spans="1:11" x14ac:dyDescent="0.2">
      <c r="A44" s="186" t="s">
        <v>149</v>
      </c>
      <c r="B44" s="186"/>
      <c r="C44" s="186"/>
      <c r="D44" s="186"/>
      <c r="E44" s="186"/>
      <c r="F44" s="186"/>
      <c r="G44" s="15">
        <v>161</v>
      </c>
      <c r="H44" s="33">
        <v>6007</v>
      </c>
      <c r="I44" s="33">
        <v>2361</v>
      </c>
      <c r="J44" s="33">
        <v>373</v>
      </c>
      <c r="K44" s="33">
        <v>145</v>
      </c>
    </row>
    <row r="45" spans="1:11" x14ac:dyDescent="0.2">
      <c r="A45" s="186" t="s">
        <v>150</v>
      </c>
      <c r="B45" s="186"/>
      <c r="C45" s="186"/>
      <c r="D45" s="186"/>
      <c r="E45" s="186"/>
      <c r="F45" s="186"/>
      <c r="G45" s="15">
        <v>162</v>
      </c>
      <c r="H45" s="33">
        <v>2256444</v>
      </c>
      <c r="I45" s="33">
        <v>-167693</v>
      </c>
      <c r="J45" s="33">
        <v>7584678</v>
      </c>
      <c r="K45" s="33">
        <v>1599126</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14" t="s">
        <v>153</v>
      </c>
      <c r="B48" s="214"/>
      <c r="C48" s="214"/>
      <c r="D48" s="214"/>
      <c r="E48" s="214"/>
      <c r="F48" s="214"/>
      <c r="G48" s="20">
        <v>165</v>
      </c>
      <c r="H48" s="37">
        <f>SUM(H49:H55)</f>
        <v>9487387</v>
      </c>
      <c r="I48" s="37">
        <f>SUM(I49:I55)</f>
        <v>2291734</v>
      </c>
      <c r="J48" s="37">
        <f>SUM(J49:J55)</f>
        <v>17283418</v>
      </c>
      <c r="K48" s="37">
        <f>SUM(K49:K55)</f>
        <v>3319480</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10" t="s">
        <v>155</v>
      </c>
      <c r="B50" s="210"/>
      <c r="C50" s="210"/>
      <c r="D50" s="210"/>
      <c r="E50" s="210"/>
      <c r="F50" s="210"/>
      <c r="G50" s="15">
        <v>167</v>
      </c>
      <c r="H50" s="33">
        <v>559619</v>
      </c>
      <c r="I50" s="33">
        <v>-171501</v>
      </c>
      <c r="J50" s="33">
        <v>631792</v>
      </c>
      <c r="K50" s="33">
        <v>227632</v>
      </c>
    </row>
    <row r="51" spans="1:11" x14ac:dyDescent="0.2">
      <c r="A51" s="210" t="s">
        <v>156</v>
      </c>
      <c r="B51" s="210"/>
      <c r="C51" s="210"/>
      <c r="D51" s="210"/>
      <c r="E51" s="210"/>
      <c r="F51" s="210"/>
      <c r="G51" s="15">
        <v>168</v>
      </c>
      <c r="H51" s="33">
        <v>6966584</v>
      </c>
      <c r="I51" s="33">
        <v>2122921</v>
      </c>
      <c r="J51" s="33">
        <v>5608985</v>
      </c>
      <c r="K51" s="33">
        <v>1720630</v>
      </c>
    </row>
    <row r="52" spans="1:11" x14ac:dyDescent="0.2">
      <c r="A52" s="210" t="s">
        <v>157</v>
      </c>
      <c r="B52" s="210"/>
      <c r="C52" s="210"/>
      <c r="D52" s="210"/>
      <c r="E52" s="210"/>
      <c r="F52" s="210"/>
      <c r="G52" s="15">
        <v>169</v>
      </c>
      <c r="H52" s="33">
        <v>1961184</v>
      </c>
      <c r="I52" s="33">
        <v>340314</v>
      </c>
      <c r="J52" s="33">
        <v>11042641</v>
      </c>
      <c r="K52" s="33">
        <v>1371218</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0</v>
      </c>
      <c r="I55" s="33">
        <v>0</v>
      </c>
      <c r="J55" s="33">
        <v>0</v>
      </c>
      <c r="K55" s="33">
        <v>0</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810536282</v>
      </c>
      <c r="I60" s="37">
        <f t="shared" ref="I60:K60" si="0">I8+I37+I56+I57</f>
        <v>246238282</v>
      </c>
      <c r="J60" s="37">
        <f t="shared" si="0"/>
        <v>629044427</v>
      </c>
      <c r="K60" s="37">
        <f t="shared" si="0"/>
        <v>216304011</v>
      </c>
    </row>
    <row r="61" spans="1:11" x14ac:dyDescent="0.2">
      <c r="A61" s="214" t="s">
        <v>166</v>
      </c>
      <c r="B61" s="214"/>
      <c r="C61" s="214"/>
      <c r="D61" s="214"/>
      <c r="E61" s="214"/>
      <c r="F61" s="214"/>
      <c r="G61" s="20">
        <v>178</v>
      </c>
      <c r="H61" s="37">
        <f>H14+H48+H58+H59</f>
        <v>753818714</v>
      </c>
      <c r="I61" s="37">
        <f t="shared" ref="I61:K61" si="1">I14+I48+I58+I59</f>
        <v>238613022</v>
      </c>
      <c r="J61" s="37">
        <f t="shared" si="1"/>
        <v>586297482</v>
      </c>
      <c r="K61" s="37">
        <f t="shared" si="1"/>
        <v>212238314</v>
      </c>
    </row>
    <row r="62" spans="1:11" x14ac:dyDescent="0.2">
      <c r="A62" s="214" t="s">
        <v>167</v>
      </c>
      <c r="B62" s="214"/>
      <c r="C62" s="214"/>
      <c r="D62" s="214"/>
      <c r="E62" s="214"/>
      <c r="F62" s="214"/>
      <c r="G62" s="20">
        <v>179</v>
      </c>
      <c r="H62" s="37">
        <f>H60-H61</f>
        <v>56717568</v>
      </c>
      <c r="I62" s="37">
        <f t="shared" ref="I62:K62" si="2">I60-I61</f>
        <v>7625260</v>
      </c>
      <c r="J62" s="37">
        <f t="shared" si="2"/>
        <v>42746945</v>
      </c>
      <c r="K62" s="37">
        <f t="shared" si="2"/>
        <v>4065697</v>
      </c>
    </row>
    <row r="63" spans="1:11" x14ac:dyDescent="0.2">
      <c r="A63" s="213" t="s">
        <v>168</v>
      </c>
      <c r="B63" s="213"/>
      <c r="C63" s="213"/>
      <c r="D63" s="213"/>
      <c r="E63" s="213"/>
      <c r="F63" s="213"/>
      <c r="G63" s="20">
        <v>180</v>
      </c>
      <c r="H63" s="37">
        <f>+IF((H60-H61)&gt;0,(H60-H61),0)</f>
        <v>56717568</v>
      </c>
      <c r="I63" s="37">
        <f t="shared" ref="I63:K63" si="3">+IF((I60-I61)&gt;0,(I60-I61),0)</f>
        <v>7625260</v>
      </c>
      <c r="J63" s="37">
        <f t="shared" si="3"/>
        <v>42746945</v>
      </c>
      <c r="K63" s="37">
        <f t="shared" si="3"/>
        <v>4065697</v>
      </c>
    </row>
    <row r="64" spans="1:11" x14ac:dyDescent="0.2">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x14ac:dyDescent="0.2">
      <c r="A65" s="219" t="s">
        <v>115</v>
      </c>
      <c r="B65" s="219"/>
      <c r="C65" s="219"/>
      <c r="D65" s="219"/>
      <c r="E65" s="219"/>
      <c r="F65" s="219"/>
      <c r="G65" s="15">
        <v>182</v>
      </c>
      <c r="H65" s="33">
        <v>339735</v>
      </c>
      <c r="I65" s="33">
        <v>0</v>
      </c>
      <c r="J65" s="33">
        <v>0</v>
      </c>
      <c r="K65" s="33">
        <v>0</v>
      </c>
    </row>
    <row r="66" spans="1:11" x14ac:dyDescent="0.2">
      <c r="A66" s="214" t="s">
        <v>170</v>
      </c>
      <c r="B66" s="214"/>
      <c r="C66" s="214"/>
      <c r="D66" s="214"/>
      <c r="E66" s="214"/>
      <c r="F66" s="214"/>
      <c r="G66" s="20">
        <v>183</v>
      </c>
      <c r="H66" s="37">
        <f>H62-H65</f>
        <v>56377833</v>
      </c>
      <c r="I66" s="37">
        <f t="shared" ref="I66:K66" si="5">I62-I65</f>
        <v>7625260</v>
      </c>
      <c r="J66" s="37">
        <f t="shared" si="5"/>
        <v>42746945</v>
      </c>
      <c r="K66" s="37">
        <f t="shared" si="5"/>
        <v>4065697</v>
      </c>
    </row>
    <row r="67" spans="1:11" x14ac:dyDescent="0.2">
      <c r="A67" s="213" t="s">
        <v>171</v>
      </c>
      <c r="B67" s="213"/>
      <c r="C67" s="213"/>
      <c r="D67" s="213"/>
      <c r="E67" s="213"/>
      <c r="F67" s="213"/>
      <c r="G67" s="20">
        <v>184</v>
      </c>
      <c r="H67" s="37">
        <f>+IF((H62-H65)&gt;0,(H62-H65),0)</f>
        <v>56377833</v>
      </c>
      <c r="I67" s="37">
        <f t="shared" ref="I67:K67" si="6">+IF((I62-I65)&gt;0,(I62-I65),0)</f>
        <v>7625260</v>
      </c>
      <c r="J67" s="37">
        <f t="shared" si="6"/>
        <v>42746945</v>
      </c>
      <c r="K67" s="37">
        <f t="shared" si="6"/>
        <v>4065697</v>
      </c>
    </row>
    <row r="68" spans="1:11" x14ac:dyDescent="0.2">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0</v>
      </c>
      <c r="I77" s="122">
        <v>0</v>
      </c>
      <c r="J77" s="122">
        <v>0</v>
      </c>
      <c r="K77" s="122">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56377833</v>
      </c>
      <c r="I89" s="40">
        <v>7625260</v>
      </c>
      <c r="J89" s="40">
        <v>42746945</v>
      </c>
      <c r="K89" s="40">
        <v>4065697</v>
      </c>
    </row>
    <row r="90" spans="1:11" ht="24" customHeight="1" x14ac:dyDescent="0.2">
      <c r="A90" s="207" t="s">
        <v>192</v>
      </c>
      <c r="B90" s="207"/>
      <c r="C90" s="207"/>
      <c r="D90" s="207"/>
      <c r="E90" s="207"/>
      <c r="F90" s="207"/>
      <c r="G90" s="20">
        <v>203</v>
      </c>
      <c r="H90" s="39">
        <f>SUM(H91:H98)</f>
        <v>0</v>
      </c>
      <c r="I90" s="39">
        <f>SUM(I91:I98)</f>
        <v>0</v>
      </c>
      <c r="J90" s="39">
        <f>SUM(J91:J98)</f>
        <v>0</v>
      </c>
      <c r="K90" s="39">
        <f>SUM(K91:K98)</f>
        <v>0</v>
      </c>
    </row>
    <row r="91" spans="1:11" x14ac:dyDescent="0.2">
      <c r="A91" s="210" t="s">
        <v>193</v>
      </c>
      <c r="B91" s="210"/>
      <c r="C91" s="210"/>
      <c r="D91" s="210"/>
      <c r="E91" s="210"/>
      <c r="F91" s="210"/>
      <c r="G91" s="15">
        <v>204</v>
      </c>
      <c r="H91" s="40">
        <v>0</v>
      </c>
      <c r="I91" s="40">
        <v>0</v>
      </c>
      <c r="J91" s="40">
        <v>0</v>
      </c>
      <c r="K91" s="40">
        <v>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0</v>
      </c>
      <c r="I93" s="40">
        <v>0</v>
      </c>
      <c r="J93" s="40">
        <v>0</v>
      </c>
      <c r="K93" s="40">
        <v>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2.9" customHeight="1" x14ac:dyDescent="0.2">
      <c r="A100" s="207" t="s">
        <v>201</v>
      </c>
      <c r="B100" s="207"/>
      <c r="C100" s="207"/>
      <c r="D100" s="207"/>
      <c r="E100" s="207"/>
      <c r="F100" s="207"/>
      <c r="G100" s="20">
        <v>213</v>
      </c>
      <c r="H100" s="39">
        <f>H90-H99</f>
        <v>0</v>
      </c>
      <c r="I100" s="39">
        <f>I90-I99</f>
        <v>0</v>
      </c>
      <c r="J100" s="39">
        <f>J90-J99</f>
        <v>0</v>
      </c>
      <c r="K100" s="39">
        <f>K90-K99</f>
        <v>0</v>
      </c>
    </row>
    <row r="101" spans="1:11" x14ac:dyDescent="0.2">
      <c r="A101" s="207" t="s">
        <v>202</v>
      </c>
      <c r="B101" s="207"/>
      <c r="C101" s="207"/>
      <c r="D101" s="207"/>
      <c r="E101" s="207"/>
      <c r="F101" s="207"/>
      <c r="G101" s="20">
        <v>214</v>
      </c>
      <c r="H101" s="39">
        <f>H89+H100</f>
        <v>56377833</v>
      </c>
      <c r="I101" s="39">
        <f>I89+I100</f>
        <v>7625260</v>
      </c>
      <c r="J101" s="39">
        <f>J89+J100</f>
        <v>42746945</v>
      </c>
      <c r="K101" s="39">
        <f>K89+K100</f>
        <v>4065697</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sqref="A1:I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452</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448</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56717568</v>
      </c>
      <c r="I8" s="43">
        <v>42746945</v>
      </c>
    </row>
    <row r="9" spans="1:9" ht="12.75" customHeight="1" x14ac:dyDescent="0.2">
      <c r="A9" s="257" t="s">
        <v>211</v>
      </c>
      <c r="B9" s="258"/>
      <c r="C9" s="258"/>
      <c r="D9" s="258"/>
      <c r="E9" s="258"/>
      <c r="F9" s="259"/>
      <c r="G9" s="25">
        <v>2</v>
      </c>
      <c r="H9" s="44">
        <f>H10+H11+H12+H13+H14+H15+H16+H17</f>
        <v>49026415</v>
      </c>
      <c r="I9" s="44">
        <f>I10+I11+I12+I13+I14+I15+I16+I17</f>
        <v>88649838</v>
      </c>
    </row>
    <row r="10" spans="1:9" ht="12.75" customHeight="1" x14ac:dyDescent="0.2">
      <c r="A10" s="254" t="s">
        <v>212</v>
      </c>
      <c r="B10" s="255"/>
      <c r="C10" s="255"/>
      <c r="D10" s="255"/>
      <c r="E10" s="255"/>
      <c r="F10" s="256"/>
      <c r="G10" s="26">
        <v>3</v>
      </c>
      <c r="H10" s="45">
        <v>49830899</v>
      </c>
      <c r="I10" s="45">
        <v>52602502</v>
      </c>
    </row>
    <row r="11" spans="1:9" ht="22.15" customHeight="1" x14ac:dyDescent="0.2">
      <c r="A11" s="254" t="s">
        <v>213</v>
      </c>
      <c r="B11" s="255"/>
      <c r="C11" s="255"/>
      <c r="D11" s="255"/>
      <c r="E11" s="255"/>
      <c r="F11" s="256"/>
      <c r="G11" s="26">
        <v>4</v>
      </c>
      <c r="H11" s="45">
        <v>-3223958</v>
      </c>
      <c r="I11" s="45">
        <v>-9458044</v>
      </c>
    </row>
    <row r="12" spans="1:9" ht="23.45" customHeight="1" x14ac:dyDescent="0.2">
      <c r="A12" s="254" t="s">
        <v>214</v>
      </c>
      <c r="B12" s="255"/>
      <c r="C12" s="255"/>
      <c r="D12" s="255"/>
      <c r="E12" s="255"/>
      <c r="F12" s="256"/>
      <c r="G12" s="26">
        <v>5</v>
      </c>
      <c r="H12" s="45">
        <v>0</v>
      </c>
      <c r="I12" s="45">
        <v>0</v>
      </c>
    </row>
    <row r="13" spans="1:9" ht="12.75" customHeight="1" x14ac:dyDescent="0.2">
      <c r="A13" s="254" t="s">
        <v>215</v>
      </c>
      <c r="B13" s="255"/>
      <c r="C13" s="255"/>
      <c r="D13" s="255"/>
      <c r="E13" s="255"/>
      <c r="F13" s="256"/>
      <c r="G13" s="26">
        <v>6</v>
      </c>
      <c r="H13" s="45">
        <v>-33255000</v>
      </c>
      <c r="I13" s="45">
        <v>-17921316</v>
      </c>
    </row>
    <row r="14" spans="1:9" ht="12.75" customHeight="1" x14ac:dyDescent="0.2">
      <c r="A14" s="254" t="s">
        <v>216</v>
      </c>
      <c r="B14" s="255"/>
      <c r="C14" s="255"/>
      <c r="D14" s="255"/>
      <c r="E14" s="255"/>
      <c r="F14" s="256"/>
      <c r="G14" s="26">
        <v>7</v>
      </c>
      <c r="H14" s="45">
        <v>6967000</v>
      </c>
      <c r="I14" s="45">
        <v>5608985</v>
      </c>
    </row>
    <row r="15" spans="1:9" ht="12.75" customHeight="1" x14ac:dyDescent="0.2">
      <c r="A15" s="254" t="s">
        <v>217</v>
      </c>
      <c r="B15" s="255"/>
      <c r="C15" s="255"/>
      <c r="D15" s="255"/>
      <c r="E15" s="255"/>
      <c r="F15" s="256"/>
      <c r="G15" s="26">
        <v>8</v>
      </c>
      <c r="H15" s="45">
        <v>-1880917</v>
      </c>
      <c r="I15" s="45">
        <v>-33495</v>
      </c>
    </row>
    <row r="16" spans="1:9" ht="12.75" customHeight="1" x14ac:dyDescent="0.2">
      <c r="A16" s="254" t="s">
        <v>218</v>
      </c>
      <c r="B16" s="255"/>
      <c r="C16" s="255"/>
      <c r="D16" s="255"/>
      <c r="E16" s="255"/>
      <c r="F16" s="256"/>
      <c r="G16" s="26">
        <v>9</v>
      </c>
      <c r="H16" s="45">
        <v>-70758</v>
      </c>
      <c r="I16" s="45">
        <v>1857106</v>
      </c>
    </row>
    <row r="17" spans="1:9" ht="25.15" customHeight="1" x14ac:dyDescent="0.2">
      <c r="A17" s="254" t="s">
        <v>219</v>
      </c>
      <c r="B17" s="255"/>
      <c r="C17" s="255"/>
      <c r="D17" s="255"/>
      <c r="E17" s="255"/>
      <c r="F17" s="256"/>
      <c r="G17" s="26">
        <v>10</v>
      </c>
      <c r="H17" s="45">
        <v>30659149</v>
      </c>
      <c r="I17" s="45">
        <v>55994100</v>
      </c>
    </row>
    <row r="18" spans="1:9" ht="28.15" customHeight="1" x14ac:dyDescent="0.2">
      <c r="A18" s="233" t="s">
        <v>390</v>
      </c>
      <c r="B18" s="234"/>
      <c r="C18" s="234"/>
      <c r="D18" s="234"/>
      <c r="E18" s="234"/>
      <c r="F18" s="235"/>
      <c r="G18" s="25">
        <v>11</v>
      </c>
      <c r="H18" s="44">
        <f>H8+H9</f>
        <v>105743983</v>
      </c>
      <c r="I18" s="44">
        <f>I8+I9</f>
        <v>131396783</v>
      </c>
    </row>
    <row r="19" spans="1:9" ht="12.75" customHeight="1" x14ac:dyDescent="0.2">
      <c r="A19" s="257" t="s">
        <v>220</v>
      </c>
      <c r="B19" s="258"/>
      <c r="C19" s="258"/>
      <c r="D19" s="258"/>
      <c r="E19" s="258"/>
      <c r="F19" s="259"/>
      <c r="G19" s="25">
        <v>12</v>
      </c>
      <c r="H19" s="44">
        <f>H20+H21+H22+H23</f>
        <v>-66148431</v>
      </c>
      <c r="I19" s="44">
        <f>I20+I21+I22+I23</f>
        <v>-84833623</v>
      </c>
    </row>
    <row r="20" spans="1:9" ht="12.75" customHeight="1" x14ac:dyDescent="0.2">
      <c r="A20" s="254" t="s">
        <v>221</v>
      </c>
      <c r="B20" s="255"/>
      <c r="C20" s="255"/>
      <c r="D20" s="255"/>
      <c r="E20" s="255"/>
      <c r="F20" s="256"/>
      <c r="G20" s="26">
        <v>13</v>
      </c>
      <c r="H20" s="45">
        <v>-22616096</v>
      </c>
      <c r="I20" s="45">
        <v>-93777766</v>
      </c>
    </row>
    <row r="21" spans="1:9" ht="12.75" customHeight="1" x14ac:dyDescent="0.2">
      <c r="A21" s="254" t="s">
        <v>222</v>
      </c>
      <c r="B21" s="255"/>
      <c r="C21" s="255"/>
      <c r="D21" s="255"/>
      <c r="E21" s="255"/>
      <c r="F21" s="256"/>
      <c r="G21" s="26">
        <v>14</v>
      </c>
      <c r="H21" s="45">
        <v>-36605093</v>
      </c>
      <c r="I21" s="45">
        <v>3114757</v>
      </c>
    </row>
    <row r="22" spans="1:9" ht="12.75" customHeight="1" x14ac:dyDescent="0.2">
      <c r="A22" s="254" t="s">
        <v>223</v>
      </c>
      <c r="B22" s="255"/>
      <c r="C22" s="255"/>
      <c r="D22" s="255"/>
      <c r="E22" s="255"/>
      <c r="F22" s="256"/>
      <c r="G22" s="26">
        <v>15</v>
      </c>
      <c r="H22" s="45">
        <v>-6927242</v>
      </c>
      <c r="I22" s="45">
        <v>5829386</v>
      </c>
    </row>
    <row r="23" spans="1:9" ht="12.75" customHeight="1" x14ac:dyDescent="0.2">
      <c r="A23" s="254" t="s">
        <v>224</v>
      </c>
      <c r="B23" s="255"/>
      <c r="C23" s="255"/>
      <c r="D23" s="255"/>
      <c r="E23" s="255"/>
      <c r="F23" s="256"/>
      <c r="G23" s="26">
        <v>16</v>
      </c>
      <c r="H23" s="45">
        <v>0</v>
      </c>
      <c r="I23" s="45">
        <v>0</v>
      </c>
    </row>
    <row r="24" spans="1:9" ht="12.75" customHeight="1" x14ac:dyDescent="0.2">
      <c r="A24" s="233" t="s">
        <v>225</v>
      </c>
      <c r="B24" s="234"/>
      <c r="C24" s="234"/>
      <c r="D24" s="234"/>
      <c r="E24" s="234"/>
      <c r="F24" s="235"/>
      <c r="G24" s="25">
        <v>17</v>
      </c>
      <c r="H24" s="44">
        <f>H18+H19</f>
        <v>39595552</v>
      </c>
      <c r="I24" s="44">
        <f>I18+I19</f>
        <v>46563160</v>
      </c>
    </row>
    <row r="25" spans="1:9" ht="12.75" customHeight="1" x14ac:dyDescent="0.2">
      <c r="A25" s="245" t="s">
        <v>226</v>
      </c>
      <c r="B25" s="246"/>
      <c r="C25" s="246"/>
      <c r="D25" s="246"/>
      <c r="E25" s="246"/>
      <c r="F25" s="247"/>
      <c r="G25" s="26">
        <v>18</v>
      </c>
      <c r="H25" s="45">
        <v>-6702495</v>
      </c>
      <c r="I25" s="45">
        <v>-3842510</v>
      </c>
    </row>
    <row r="26" spans="1:9" ht="12.75" customHeight="1" x14ac:dyDescent="0.2">
      <c r="A26" s="245" t="s">
        <v>227</v>
      </c>
      <c r="B26" s="246"/>
      <c r="C26" s="246"/>
      <c r="D26" s="246"/>
      <c r="E26" s="246"/>
      <c r="F26" s="247"/>
      <c r="G26" s="26">
        <v>19</v>
      </c>
      <c r="H26" s="45">
        <v>0</v>
      </c>
      <c r="I26" s="45">
        <v>0</v>
      </c>
    </row>
    <row r="27" spans="1:9" ht="25.9" customHeight="1" x14ac:dyDescent="0.2">
      <c r="A27" s="236" t="s">
        <v>228</v>
      </c>
      <c r="B27" s="237"/>
      <c r="C27" s="237"/>
      <c r="D27" s="237"/>
      <c r="E27" s="237"/>
      <c r="F27" s="238"/>
      <c r="G27" s="27">
        <v>20</v>
      </c>
      <c r="H27" s="46">
        <f>H24+H25+H26</f>
        <v>32893057</v>
      </c>
      <c r="I27" s="46">
        <f>I24+I25+I26</f>
        <v>42720650</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6462775</v>
      </c>
      <c r="I29" s="47">
        <v>27876853</v>
      </c>
    </row>
    <row r="30" spans="1:9" ht="12.75" customHeight="1" x14ac:dyDescent="0.2">
      <c r="A30" s="245" t="s">
        <v>231</v>
      </c>
      <c r="B30" s="246"/>
      <c r="C30" s="246"/>
      <c r="D30" s="246"/>
      <c r="E30" s="246"/>
      <c r="F30" s="247"/>
      <c r="G30" s="26">
        <v>22</v>
      </c>
      <c r="H30" s="48">
        <v>0</v>
      </c>
      <c r="I30" s="48">
        <v>0</v>
      </c>
    </row>
    <row r="31" spans="1:9" ht="12.75" customHeight="1" x14ac:dyDescent="0.2">
      <c r="A31" s="245" t="s">
        <v>232</v>
      </c>
      <c r="B31" s="246"/>
      <c r="C31" s="246"/>
      <c r="D31" s="246"/>
      <c r="E31" s="246"/>
      <c r="F31" s="247"/>
      <c r="G31" s="26">
        <v>23</v>
      </c>
      <c r="H31" s="48">
        <v>299931</v>
      </c>
      <c r="I31" s="48">
        <v>727801</v>
      </c>
    </row>
    <row r="32" spans="1:9" ht="12.75" customHeight="1" x14ac:dyDescent="0.2">
      <c r="A32" s="245" t="s">
        <v>233</v>
      </c>
      <c r="B32" s="246"/>
      <c r="C32" s="246"/>
      <c r="D32" s="246"/>
      <c r="E32" s="246"/>
      <c r="F32" s="247"/>
      <c r="G32" s="26">
        <v>24</v>
      </c>
      <c r="H32" s="48">
        <v>40345999</v>
      </c>
      <c r="I32" s="48">
        <v>20340875</v>
      </c>
    </row>
    <row r="33" spans="1:9" ht="12.75" customHeight="1" x14ac:dyDescent="0.2">
      <c r="A33" s="245" t="s">
        <v>234</v>
      </c>
      <c r="B33" s="246"/>
      <c r="C33" s="246"/>
      <c r="D33" s="246"/>
      <c r="E33" s="246"/>
      <c r="F33" s="247"/>
      <c r="G33" s="26">
        <v>25</v>
      </c>
      <c r="H33" s="48">
        <v>27426718</v>
      </c>
      <c r="I33" s="48">
        <v>0</v>
      </c>
    </row>
    <row r="34" spans="1:9" ht="12.75" customHeight="1" x14ac:dyDescent="0.2">
      <c r="A34" s="245" t="s">
        <v>235</v>
      </c>
      <c r="B34" s="246"/>
      <c r="C34" s="246"/>
      <c r="D34" s="246"/>
      <c r="E34" s="246"/>
      <c r="F34" s="247"/>
      <c r="G34" s="26">
        <v>26</v>
      </c>
      <c r="H34" s="48">
        <v>1766401</v>
      </c>
      <c r="I34" s="48">
        <v>19854928</v>
      </c>
    </row>
    <row r="35" spans="1:9" ht="26.45" customHeight="1" x14ac:dyDescent="0.2">
      <c r="A35" s="233" t="s">
        <v>236</v>
      </c>
      <c r="B35" s="234"/>
      <c r="C35" s="234"/>
      <c r="D35" s="234"/>
      <c r="E35" s="234"/>
      <c r="F35" s="235"/>
      <c r="G35" s="25">
        <v>27</v>
      </c>
      <c r="H35" s="49">
        <f>H29+H30+H31+H32+H33+H34</f>
        <v>76301824</v>
      </c>
      <c r="I35" s="49">
        <f>I29+I30+I31+I32+I33+I34</f>
        <v>68800457</v>
      </c>
    </row>
    <row r="36" spans="1:9" ht="22.9" customHeight="1" x14ac:dyDescent="0.2">
      <c r="A36" s="245" t="s">
        <v>237</v>
      </c>
      <c r="B36" s="246"/>
      <c r="C36" s="246"/>
      <c r="D36" s="246"/>
      <c r="E36" s="246"/>
      <c r="F36" s="247"/>
      <c r="G36" s="26">
        <v>28</v>
      </c>
      <c r="H36" s="48">
        <v>-101419502</v>
      </c>
      <c r="I36" s="48">
        <v>-28945353</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-260000</v>
      </c>
      <c r="I38" s="48">
        <v>0</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0</v>
      </c>
      <c r="I40" s="48">
        <v>0</v>
      </c>
    </row>
    <row r="41" spans="1:9" ht="24" customHeight="1" x14ac:dyDescent="0.2">
      <c r="A41" s="233" t="s">
        <v>242</v>
      </c>
      <c r="B41" s="234"/>
      <c r="C41" s="234"/>
      <c r="D41" s="234"/>
      <c r="E41" s="234"/>
      <c r="F41" s="235"/>
      <c r="G41" s="25">
        <v>33</v>
      </c>
      <c r="H41" s="49">
        <f>H36+H37+H38+H39+H40</f>
        <v>-101679502</v>
      </c>
      <c r="I41" s="49">
        <f>I36+I37+I38+I39+I40</f>
        <v>-28945353</v>
      </c>
    </row>
    <row r="42" spans="1:9" ht="29.45" customHeight="1" x14ac:dyDescent="0.2">
      <c r="A42" s="236" t="s">
        <v>243</v>
      </c>
      <c r="B42" s="237"/>
      <c r="C42" s="237"/>
      <c r="D42" s="237"/>
      <c r="E42" s="237"/>
      <c r="F42" s="238"/>
      <c r="G42" s="27">
        <v>34</v>
      </c>
      <c r="H42" s="50">
        <f>H35+H41</f>
        <v>-25377678</v>
      </c>
      <c r="I42" s="50">
        <f>I35+I41</f>
        <v>39855104</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108756948</v>
      </c>
      <c r="I46" s="48">
        <v>52504566</v>
      </c>
    </row>
    <row r="47" spans="1:9" ht="12.75" customHeight="1" x14ac:dyDescent="0.2">
      <c r="A47" s="245" t="s">
        <v>248</v>
      </c>
      <c r="B47" s="246"/>
      <c r="C47" s="246"/>
      <c r="D47" s="246"/>
      <c r="E47" s="246"/>
      <c r="F47" s="247"/>
      <c r="G47" s="26">
        <v>38</v>
      </c>
      <c r="H47" s="48">
        <v>0</v>
      </c>
      <c r="I47" s="48">
        <v>0</v>
      </c>
    </row>
    <row r="48" spans="1:9" ht="22.15" customHeight="1" x14ac:dyDescent="0.2">
      <c r="A48" s="233" t="s">
        <v>249</v>
      </c>
      <c r="B48" s="234"/>
      <c r="C48" s="234"/>
      <c r="D48" s="234"/>
      <c r="E48" s="234"/>
      <c r="F48" s="235"/>
      <c r="G48" s="25">
        <v>39</v>
      </c>
      <c r="H48" s="49">
        <f>H44+H45+H46+H47</f>
        <v>108756948</v>
      </c>
      <c r="I48" s="49">
        <f>I44+I45+I46+I47</f>
        <v>52504566</v>
      </c>
    </row>
    <row r="49" spans="1:9" ht="24.6" customHeight="1" x14ac:dyDescent="0.2">
      <c r="A49" s="245" t="s">
        <v>389</v>
      </c>
      <c r="B49" s="246"/>
      <c r="C49" s="246"/>
      <c r="D49" s="246"/>
      <c r="E49" s="246"/>
      <c r="F49" s="247"/>
      <c r="G49" s="26">
        <v>40</v>
      </c>
      <c r="H49" s="48">
        <v>-76739685</v>
      </c>
      <c r="I49" s="48">
        <v>-85170464</v>
      </c>
    </row>
    <row r="50" spans="1:9" ht="12.75" customHeight="1" x14ac:dyDescent="0.2">
      <c r="A50" s="245" t="s">
        <v>250</v>
      </c>
      <c r="B50" s="246"/>
      <c r="C50" s="246"/>
      <c r="D50" s="246"/>
      <c r="E50" s="246"/>
      <c r="F50" s="247"/>
      <c r="G50" s="26">
        <v>41</v>
      </c>
      <c r="H50" s="48">
        <v>-51675903</v>
      </c>
      <c r="I50" s="48">
        <v>-16522104</v>
      </c>
    </row>
    <row r="51" spans="1:9" ht="12.75" customHeight="1" x14ac:dyDescent="0.2">
      <c r="A51" s="245" t="s">
        <v>251</v>
      </c>
      <c r="B51" s="246"/>
      <c r="C51" s="246"/>
      <c r="D51" s="246"/>
      <c r="E51" s="246"/>
      <c r="F51" s="247"/>
      <c r="G51" s="26">
        <v>42</v>
      </c>
      <c r="H51" s="48">
        <v>-363771</v>
      </c>
      <c r="I51" s="48">
        <v>-5587196</v>
      </c>
    </row>
    <row r="52" spans="1:9" ht="22.9" customHeight="1" x14ac:dyDescent="0.2">
      <c r="A52" s="245" t="s">
        <v>252</v>
      </c>
      <c r="B52" s="246"/>
      <c r="C52" s="246"/>
      <c r="D52" s="246"/>
      <c r="E52" s="246"/>
      <c r="F52" s="247"/>
      <c r="G52" s="26">
        <v>43</v>
      </c>
      <c r="H52" s="48">
        <v>-904660</v>
      </c>
      <c r="I52" s="48">
        <v>0</v>
      </c>
    </row>
    <row r="53" spans="1:9" ht="12.75" customHeight="1" x14ac:dyDescent="0.2">
      <c r="A53" s="245" t="s">
        <v>253</v>
      </c>
      <c r="B53" s="246"/>
      <c r="C53" s="246"/>
      <c r="D53" s="246"/>
      <c r="E53" s="246"/>
      <c r="F53" s="247"/>
      <c r="G53" s="26">
        <v>44</v>
      </c>
      <c r="H53" s="48">
        <v>0</v>
      </c>
      <c r="I53" s="48">
        <v>0</v>
      </c>
    </row>
    <row r="54" spans="1:9" ht="30.6" customHeight="1" x14ac:dyDescent="0.2">
      <c r="A54" s="233" t="s">
        <v>254</v>
      </c>
      <c r="B54" s="234"/>
      <c r="C54" s="234"/>
      <c r="D54" s="234"/>
      <c r="E54" s="234"/>
      <c r="F54" s="235"/>
      <c r="G54" s="25">
        <v>45</v>
      </c>
      <c r="H54" s="49">
        <f>H49+H50+H51+H52+H53</f>
        <v>-129684019</v>
      </c>
      <c r="I54" s="49">
        <f>I49+I50+I51+I52+I53</f>
        <v>-107279764</v>
      </c>
    </row>
    <row r="55" spans="1:9" ht="29.45" customHeight="1" x14ac:dyDescent="0.2">
      <c r="A55" s="248" t="s">
        <v>255</v>
      </c>
      <c r="B55" s="249"/>
      <c r="C55" s="249"/>
      <c r="D55" s="249"/>
      <c r="E55" s="249"/>
      <c r="F55" s="250"/>
      <c r="G55" s="25">
        <v>46</v>
      </c>
      <c r="H55" s="49">
        <f>H48+H54</f>
        <v>-20927071</v>
      </c>
      <c r="I55" s="49">
        <f>I48+I54</f>
        <v>-54775198</v>
      </c>
    </row>
    <row r="56" spans="1:9" x14ac:dyDescent="0.2">
      <c r="A56" s="245" t="s">
        <v>256</v>
      </c>
      <c r="B56" s="246"/>
      <c r="C56" s="246"/>
      <c r="D56" s="246"/>
      <c r="E56" s="246"/>
      <c r="F56" s="247"/>
      <c r="G56" s="26">
        <v>47</v>
      </c>
      <c r="H56" s="48">
        <v>-14242</v>
      </c>
      <c r="I56" s="48">
        <v>-111672</v>
      </c>
    </row>
    <row r="57" spans="1:9" ht="26.45" customHeight="1" x14ac:dyDescent="0.2">
      <c r="A57" s="248" t="s">
        <v>257</v>
      </c>
      <c r="B57" s="249"/>
      <c r="C57" s="249"/>
      <c r="D57" s="249"/>
      <c r="E57" s="249"/>
      <c r="F57" s="250"/>
      <c r="G57" s="25">
        <v>48</v>
      </c>
      <c r="H57" s="49">
        <f>H27+H42+H55+H56</f>
        <v>-13425934</v>
      </c>
      <c r="I57" s="49">
        <f>I27+I42+I55+I56</f>
        <v>27688884</v>
      </c>
    </row>
    <row r="58" spans="1:9" x14ac:dyDescent="0.2">
      <c r="A58" s="251" t="s">
        <v>258</v>
      </c>
      <c r="B58" s="252"/>
      <c r="C58" s="252"/>
      <c r="D58" s="252"/>
      <c r="E58" s="252"/>
      <c r="F58" s="253"/>
      <c r="G58" s="26">
        <v>49</v>
      </c>
      <c r="H58" s="48">
        <v>16135861</v>
      </c>
      <c r="I58" s="48">
        <v>8298347</v>
      </c>
    </row>
    <row r="59" spans="1:9" ht="31.15" customHeight="1" x14ac:dyDescent="0.2">
      <c r="A59" s="236" t="s">
        <v>259</v>
      </c>
      <c r="B59" s="237"/>
      <c r="C59" s="237"/>
      <c r="D59" s="237"/>
      <c r="E59" s="237"/>
      <c r="F59" s="238"/>
      <c r="G59" s="27">
        <v>50</v>
      </c>
      <c r="H59" s="50">
        <f>H57+H58</f>
        <v>2709927</v>
      </c>
      <c r="I59" s="50">
        <f>I57+I58</f>
        <v>35987231</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50" sqref="A50:F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412</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413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3">
        <v>0</v>
      </c>
      <c r="I9" s="53">
        <v>0</v>
      </c>
    </row>
    <row r="10" spans="1:9" x14ac:dyDescent="0.2">
      <c r="A10" s="277" t="s">
        <v>263</v>
      </c>
      <c r="B10" s="277"/>
      <c r="C10" s="277"/>
      <c r="D10" s="277"/>
      <c r="E10" s="277"/>
      <c r="F10" s="277"/>
      <c r="G10" s="30">
        <v>3</v>
      </c>
      <c r="H10" s="53">
        <v>0</v>
      </c>
      <c r="I10" s="53">
        <v>0</v>
      </c>
    </row>
    <row r="11" spans="1:9" x14ac:dyDescent="0.2">
      <c r="A11" s="277" t="s">
        <v>264</v>
      </c>
      <c r="B11" s="277"/>
      <c r="C11" s="277"/>
      <c r="D11" s="277"/>
      <c r="E11" s="277"/>
      <c r="F11" s="277"/>
      <c r="G11" s="30">
        <v>4</v>
      </c>
      <c r="H11" s="53">
        <v>0</v>
      </c>
      <c r="I11" s="53">
        <v>0</v>
      </c>
    </row>
    <row r="12" spans="1:9" x14ac:dyDescent="0.2">
      <c r="A12" s="277" t="s">
        <v>265</v>
      </c>
      <c r="B12" s="277"/>
      <c r="C12" s="277"/>
      <c r="D12" s="277"/>
      <c r="E12" s="277"/>
      <c r="F12" s="277"/>
      <c r="G12" s="30">
        <v>5</v>
      </c>
      <c r="H12" s="53">
        <v>0</v>
      </c>
      <c r="I12" s="53">
        <v>0</v>
      </c>
    </row>
    <row r="13" spans="1:9" x14ac:dyDescent="0.2">
      <c r="A13" s="277" t="s">
        <v>266</v>
      </c>
      <c r="B13" s="277"/>
      <c r="C13" s="277"/>
      <c r="D13" s="277"/>
      <c r="E13" s="277"/>
      <c r="F13" s="277"/>
      <c r="G13" s="30">
        <v>6</v>
      </c>
      <c r="H13" s="53">
        <v>0</v>
      </c>
      <c r="I13" s="53">
        <v>0</v>
      </c>
    </row>
    <row r="14" spans="1:9" x14ac:dyDescent="0.2">
      <c r="A14" s="277" t="s">
        <v>267</v>
      </c>
      <c r="B14" s="277"/>
      <c r="C14" s="277"/>
      <c r="D14" s="277"/>
      <c r="E14" s="277"/>
      <c r="F14" s="277"/>
      <c r="G14" s="30">
        <v>7</v>
      </c>
      <c r="H14" s="53">
        <v>0</v>
      </c>
      <c r="I14" s="53">
        <v>0</v>
      </c>
    </row>
    <row r="15" spans="1:9" x14ac:dyDescent="0.2">
      <c r="A15" s="277" t="s">
        <v>268</v>
      </c>
      <c r="B15" s="277"/>
      <c r="C15" s="277"/>
      <c r="D15" s="277"/>
      <c r="E15" s="277"/>
      <c r="F15" s="277"/>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3">
        <v>0</v>
      </c>
      <c r="I22" s="53">
        <v>0</v>
      </c>
    </row>
    <row r="23" spans="1:9" x14ac:dyDescent="0.2">
      <c r="A23" s="277" t="s">
        <v>275</v>
      </c>
      <c r="B23" s="277"/>
      <c r="C23" s="277"/>
      <c r="D23" s="277"/>
      <c r="E23" s="277"/>
      <c r="F23" s="277"/>
      <c r="G23" s="30">
        <v>15</v>
      </c>
      <c r="H23" s="53">
        <v>0</v>
      </c>
      <c r="I23" s="53">
        <v>0</v>
      </c>
    </row>
    <row r="24" spans="1:9" x14ac:dyDescent="0.2">
      <c r="A24" s="277" t="s">
        <v>276</v>
      </c>
      <c r="B24" s="277"/>
      <c r="C24" s="277"/>
      <c r="D24" s="277"/>
      <c r="E24" s="277"/>
      <c r="F24" s="277"/>
      <c r="G24" s="30">
        <v>16</v>
      </c>
      <c r="H24" s="53">
        <v>0</v>
      </c>
      <c r="I24" s="53">
        <v>0</v>
      </c>
    </row>
    <row r="25" spans="1:9" x14ac:dyDescent="0.2">
      <c r="A25" s="277" t="s">
        <v>277</v>
      </c>
      <c r="B25" s="277"/>
      <c r="C25" s="277"/>
      <c r="D25" s="277"/>
      <c r="E25" s="277"/>
      <c r="F25" s="277"/>
      <c r="G25" s="30">
        <v>17</v>
      </c>
      <c r="H25" s="53">
        <v>0</v>
      </c>
      <c r="I25" s="53">
        <v>0</v>
      </c>
    </row>
    <row r="26" spans="1:9" x14ac:dyDescent="0.2">
      <c r="A26" s="277" t="s">
        <v>278</v>
      </c>
      <c r="B26" s="277"/>
      <c r="C26" s="277"/>
      <c r="D26" s="277"/>
      <c r="E26" s="277"/>
      <c r="F26" s="277"/>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5" zoomScaleNormal="100" zoomScaleSheetLayoutView="85" workbookViewId="0">
      <selection activeCell="T56" sqref="T56"/>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43831</v>
      </c>
      <c r="F2" s="4" t="s">
        <v>0</v>
      </c>
      <c r="G2" s="10">
        <v>44104</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419958400</v>
      </c>
      <c r="I7" s="65">
        <v>191903518</v>
      </c>
      <c r="J7" s="65">
        <v>6128852</v>
      </c>
      <c r="K7" s="65">
        <v>22124003</v>
      </c>
      <c r="L7" s="65">
        <v>12124003</v>
      </c>
      <c r="M7" s="65">
        <v>0</v>
      </c>
      <c r="N7" s="65">
        <v>2806439</v>
      </c>
      <c r="O7" s="65">
        <v>0</v>
      </c>
      <c r="P7" s="65">
        <v>0</v>
      </c>
      <c r="Q7" s="65">
        <v>0</v>
      </c>
      <c r="R7" s="65">
        <v>0</v>
      </c>
      <c r="S7" s="65">
        <v>13394775</v>
      </c>
      <c r="T7" s="65">
        <v>88961262</v>
      </c>
      <c r="U7" s="66">
        <f>H7+I7+J7+K7-L7+M7+N7+O7+P7+Q7+R7+S7+T7</f>
        <v>733153246</v>
      </c>
      <c r="V7" s="65">
        <v>0</v>
      </c>
      <c r="W7" s="66">
        <f>U7+V7</f>
        <v>733153246</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419958400</v>
      </c>
      <c r="I10" s="66">
        <f t="shared" ref="I10:W10" si="2">I7+I8+I9</f>
        <v>191903518</v>
      </c>
      <c r="J10" s="66">
        <f t="shared" si="2"/>
        <v>6128852</v>
      </c>
      <c r="K10" s="66">
        <f>K7+K8+K9</f>
        <v>22124003</v>
      </c>
      <c r="L10" s="66">
        <f t="shared" si="2"/>
        <v>12124003</v>
      </c>
      <c r="M10" s="66">
        <f t="shared" si="2"/>
        <v>0</v>
      </c>
      <c r="N10" s="66">
        <f t="shared" si="2"/>
        <v>2806439</v>
      </c>
      <c r="O10" s="66">
        <f t="shared" si="2"/>
        <v>0</v>
      </c>
      <c r="P10" s="66">
        <f t="shared" si="2"/>
        <v>0</v>
      </c>
      <c r="Q10" s="66">
        <f t="shared" si="2"/>
        <v>0</v>
      </c>
      <c r="R10" s="66">
        <f t="shared" si="2"/>
        <v>0</v>
      </c>
      <c r="S10" s="66">
        <f t="shared" si="2"/>
        <v>13394775</v>
      </c>
      <c r="T10" s="66">
        <f t="shared" si="2"/>
        <v>88961262</v>
      </c>
      <c r="U10" s="66">
        <f t="shared" si="2"/>
        <v>733153246</v>
      </c>
      <c r="V10" s="66">
        <f t="shared" si="2"/>
        <v>0</v>
      </c>
      <c r="W10" s="66">
        <f t="shared" si="2"/>
        <v>733153246</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56377833</v>
      </c>
      <c r="U11" s="66">
        <f>H11+I11+J11+K11-L11+M11+N11+O11+P11+Q11+R11+S11+T11</f>
        <v>56377833</v>
      </c>
      <c r="V11" s="65">
        <v>0</v>
      </c>
      <c r="W11" s="66">
        <f t="shared" ref="W11:W28" si="3">U11+V11</f>
        <v>56377833</v>
      </c>
    </row>
    <row r="12" spans="1:23" x14ac:dyDescent="0.2">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0</v>
      </c>
      <c r="L24" s="65">
        <v>904659</v>
      </c>
      <c r="M24" s="65">
        <v>0</v>
      </c>
      <c r="N24" s="65">
        <v>0</v>
      </c>
      <c r="O24" s="65">
        <v>0</v>
      </c>
      <c r="P24" s="65">
        <v>0</v>
      </c>
      <c r="Q24" s="65">
        <v>0</v>
      </c>
      <c r="R24" s="65">
        <v>0</v>
      </c>
      <c r="S24" s="65">
        <v>0</v>
      </c>
      <c r="T24" s="65">
        <v>0</v>
      </c>
      <c r="U24" s="66">
        <f t="shared" si="4"/>
        <v>-904659</v>
      </c>
      <c r="V24" s="65">
        <v>0</v>
      </c>
      <c r="W24" s="66">
        <f t="shared" si="3"/>
        <v>-904659</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-51675903</v>
      </c>
      <c r="T25" s="65">
        <v>0</v>
      </c>
      <c r="U25" s="66">
        <f t="shared" si="4"/>
        <v>-51675903</v>
      </c>
      <c r="V25" s="65">
        <v>0</v>
      </c>
      <c r="W25" s="66">
        <f t="shared" si="3"/>
        <v>-51675903</v>
      </c>
    </row>
    <row r="26" spans="1:23" x14ac:dyDescent="0.2">
      <c r="A26" s="286" t="s">
        <v>340</v>
      </c>
      <c r="B26" s="286"/>
      <c r="C26" s="286"/>
      <c r="D26" s="286"/>
      <c r="E26" s="286"/>
      <c r="F26" s="286"/>
      <c r="G26" s="6">
        <v>20</v>
      </c>
      <c r="H26" s="65">
        <v>0</v>
      </c>
      <c r="I26" s="65">
        <v>84840</v>
      </c>
      <c r="J26" s="65">
        <v>0</v>
      </c>
      <c r="K26" s="65">
        <v>-1233540</v>
      </c>
      <c r="L26" s="65">
        <v>-1233540</v>
      </c>
      <c r="M26" s="65">
        <v>0</v>
      </c>
      <c r="N26" s="65">
        <v>1233540</v>
      </c>
      <c r="O26" s="65">
        <v>0</v>
      </c>
      <c r="P26" s="65">
        <v>0</v>
      </c>
      <c r="Q26" s="65">
        <v>0</v>
      </c>
      <c r="R26" s="65">
        <v>0</v>
      </c>
      <c r="S26" s="65">
        <v>0</v>
      </c>
      <c r="T26" s="65">
        <v>0</v>
      </c>
      <c r="U26" s="66">
        <f t="shared" si="4"/>
        <v>1318380</v>
      </c>
      <c r="V26" s="65">
        <v>0</v>
      </c>
      <c r="W26" s="66">
        <f t="shared" si="3"/>
        <v>1318380</v>
      </c>
    </row>
    <row r="27" spans="1:23" x14ac:dyDescent="0.2">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88961262</v>
      </c>
      <c r="T27" s="65">
        <v>-88961262</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419958400</v>
      </c>
      <c r="I29" s="68">
        <f t="shared" ref="I29:W29" si="5">SUM(I10:I28)</f>
        <v>191988358</v>
      </c>
      <c r="J29" s="68">
        <f t="shared" si="5"/>
        <v>6128852</v>
      </c>
      <c r="K29" s="68">
        <f t="shared" si="5"/>
        <v>20890463</v>
      </c>
      <c r="L29" s="68">
        <f t="shared" si="5"/>
        <v>11795122</v>
      </c>
      <c r="M29" s="68">
        <f t="shared" si="5"/>
        <v>0</v>
      </c>
      <c r="N29" s="68">
        <f t="shared" si="5"/>
        <v>4039979</v>
      </c>
      <c r="O29" s="68">
        <f t="shared" si="5"/>
        <v>0</v>
      </c>
      <c r="P29" s="68">
        <f t="shared" si="5"/>
        <v>0</v>
      </c>
      <c r="Q29" s="68">
        <f t="shared" si="5"/>
        <v>0</v>
      </c>
      <c r="R29" s="68">
        <f t="shared" si="5"/>
        <v>0</v>
      </c>
      <c r="S29" s="68">
        <f t="shared" si="5"/>
        <v>50680134</v>
      </c>
      <c r="T29" s="68">
        <f t="shared" si="5"/>
        <v>56377833</v>
      </c>
      <c r="U29" s="68">
        <f t="shared" si="5"/>
        <v>738268897</v>
      </c>
      <c r="V29" s="68">
        <f t="shared" si="5"/>
        <v>0</v>
      </c>
      <c r="W29" s="68">
        <f t="shared" si="5"/>
        <v>738268897</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56377833</v>
      </c>
      <c r="U32" s="66">
        <f t="shared" si="7"/>
        <v>56377833</v>
      </c>
      <c r="V32" s="66">
        <f t="shared" si="7"/>
        <v>0</v>
      </c>
      <c r="W32" s="66">
        <f t="shared" si="7"/>
        <v>56377833</v>
      </c>
    </row>
    <row r="33" spans="1:23" ht="30.75" customHeight="1" x14ac:dyDescent="0.2">
      <c r="A33" s="291" t="s">
        <v>346</v>
      </c>
      <c r="B33" s="291"/>
      <c r="C33" s="291"/>
      <c r="D33" s="291"/>
      <c r="E33" s="291"/>
      <c r="F33" s="291"/>
      <c r="G33" s="8">
        <v>26</v>
      </c>
      <c r="H33" s="68">
        <f>SUM(H21:H28)</f>
        <v>0</v>
      </c>
      <c r="I33" s="68">
        <f t="shared" ref="I33:W33" si="8">SUM(I21:I28)</f>
        <v>84840</v>
      </c>
      <c r="J33" s="68">
        <f t="shared" si="8"/>
        <v>0</v>
      </c>
      <c r="K33" s="68">
        <f t="shared" si="8"/>
        <v>-1233540</v>
      </c>
      <c r="L33" s="68">
        <f t="shared" si="8"/>
        <v>-328881</v>
      </c>
      <c r="M33" s="68">
        <f t="shared" si="8"/>
        <v>0</v>
      </c>
      <c r="N33" s="68">
        <f t="shared" si="8"/>
        <v>1233540</v>
      </c>
      <c r="O33" s="68">
        <f t="shared" si="8"/>
        <v>0</v>
      </c>
      <c r="P33" s="68">
        <f t="shared" si="8"/>
        <v>0</v>
      </c>
      <c r="Q33" s="68">
        <f t="shared" si="8"/>
        <v>0</v>
      </c>
      <c r="R33" s="68">
        <f t="shared" si="8"/>
        <v>0</v>
      </c>
      <c r="S33" s="68">
        <f t="shared" si="8"/>
        <v>37285359</v>
      </c>
      <c r="T33" s="68">
        <f t="shared" si="8"/>
        <v>-88961262</v>
      </c>
      <c r="U33" s="68">
        <f t="shared" si="8"/>
        <v>-51262182</v>
      </c>
      <c r="V33" s="68">
        <f t="shared" si="8"/>
        <v>0</v>
      </c>
      <c r="W33" s="68">
        <f t="shared" si="8"/>
        <v>-51262182</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419958400</v>
      </c>
      <c r="I35" s="65">
        <v>191988358</v>
      </c>
      <c r="J35" s="65">
        <v>6128852</v>
      </c>
      <c r="K35" s="65">
        <v>20890463</v>
      </c>
      <c r="L35" s="65">
        <v>11795123</v>
      </c>
      <c r="M35" s="65">
        <v>0</v>
      </c>
      <c r="N35" s="65">
        <v>54720113</v>
      </c>
      <c r="O35" s="65">
        <v>0</v>
      </c>
      <c r="P35" s="65">
        <v>0</v>
      </c>
      <c r="Q35" s="65">
        <v>0</v>
      </c>
      <c r="R35" s="65">
        <v>0</v>
      </c>
      <c r="S35" s="65">
        <v>0</v>
      </c>
      <c r="T35" s="65">
        <v>90145751</v>
      </c>
      <c r="U35" s="69">
        <f t="shared" ref="U35:U37" si="9">H35+I35+J35+K35-L35+M35+N35+O35+P35+Q35+R35+S35+T35</f>
        <v>772036814</v>
      </c>
      <c r="V35" s="65">
        <v>0</v>
      </c>
      <c r="W35" s="69">
        <f t="shared" ref="W35:W37" si="10">U35+V35</f>
        <v>772036814</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419958400</v>
      </c>
      <c r="I38" s="69">
        <f t="shared" ref="I38:W38" si="11">I35+I36+I37</f>
        <v>191988358</v>
      </c>
      <c r="J38" s="69">
        <f t="shared" si="11"/>
        <v>6128852</v>
      </c>
      <c r="K38" s="69">
        <f t="shared" si="11"/>
        <v>20890463</v>
      </c>
      <c r="L38" s="69">
        <f t="shared" si="11"/>
        <v>11795123</v>
      </c>
      <c r="M38" s="69">
        <f t="shared" si="11"/>
        <v>0</v>
      </c>
      <c r="N38" s="69">
        <f t="shared" si="11"/>
        <v>54720113</v>
      </c>
      <c r="O38" s="69">
        <f t="shared" si="11"/>
        <v>0</v>
      </c>
      <c r="P38" s="69">
        <f t="shared" si="11"/>
        <v>0</v>
      </c>
      <c r="Q38" s="69">
        <f t="shared" si="11"/>
        <v>0</v>
      </c>
      <c r="R38" s="69">
        <f t="shared" si="11"/>
        <v>0</v>
      </c>
      <c r="S38" s="69">
        <f t="shared" si="11"/>
        <v>0</v>
      </c>
      <c r="T38" s="69">
        <f t="shared" si="11"/>
        <v>90145751</v>
      </c>
      <c r="U38" s="69">
        <f t="shared" si="11"/>
        <v>772036814</v>
      </c>
      <c r="V38" s="69">
        <f t="shared" si="11"/>
        <v>0</v>
      </c>
      <c r="W38" s="69">
        <f t="shared" si="11"/>
        <v>772036814</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42746945</v>
      </c>
      <c r="U39" s="69">
        <f t="shared" ref="U39:U56" si="12">H39+I39+J39+K39-L39+M39+N39+O39+P39+Q39+R39+S39+T39</f>
        <v>42746945</v>
      </c>
      <c r="V39" s="65">
        <v>0</v>
      </c>
      <c r="W39" s="69">
        <f t="shared" ref="W39:W56" si="13">U39+V39</f>
        <v>42746945</v>
      </c>
    </row>
    <row r="40" spans="1:23" x14ac:dyDescent="0.2">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-16522104</v>
      </c>
      <c r="T53" s="65">
        <v>0</v>
      </c>
      <c r="U53" s="69">
        <f t="shared" si="12"/>
        <v>-16522104</v>
      </c>
      <c r="V53" s="65">
        <v>0</v>
      </c>
      <c r="W53" s="69">
        <f t="shared" si="13"/>
        <v>-16522104</v>
      </c>
    </row>
    <row r="54" spans="1:23" x14ac:dyDescent="0.2">
      <c r="A54" s="286" t="s">
        <v>340</v>
      </c>
      <c r="B54" s="286"/>
      <c r="C54" s="286"/>
      <c r="D54" s="286"/>
      <c r="E54" s="286"/>
      <c r="F54" s="286"/>
      <c r="G54" s="6">
        <v>46</v>
      </c>
      <c r="H54" s="65">
        <v>0</v>
      </c>
      <c r="I54" s="65">
        <v>0</v>
      </c>
      <c r="J54" s="65">
        <v>0</v>
      </c>
      <c r="K54" s="65">
        <v>0</v>
      </c>
      <c r="L54" s="65">
        <v>0</v>
      </c>
      <c r="M54" s="65">
        <v>0</v>
      </c>
      <c r="N54" s="65">
        <v>21698677</v>
      </c>
      <c r="O54" s="65">
        <v>0</v>
      </c>
      <c r="P54" s="65">
        <v>0</v>
      </c>
      <c r="Q54" s="65">
        <v>0</v>
      </c>
      <c r="R54" s="65">
        <v>0</v>
      </c>
      <c r="S54" s="65">
        <v>-21698677</v>
      </c>
      <c r="T54" s="65">
        <v>0</v>
      </c>
      <c r="U54" s="69">
        <f t="shared" si="12"/>
        <v>0</v>
      </c>
      <c r="V54" s="65">
        <v>0</v>
      </c>
      <c r="W54" s="69">
        <f t="shared" si="13"/>
        <v>0</v>
      </c>
    </row>
    <row r="55" spans="1:23" x14ac:dyDescent="0.2">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90145751</v>
      </c>
      <c r="T55" s="65">
        <v>-90145751</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419958400</v>
      </c>
      <c r="I57" s="70">
        <f t="shared" ref="I57:W57" si="14">SUM(I38:I56)</f>
        <v>191988358</v>
      </c>
      <c r="J57" s="70">
        <f t="shared" si="14"/>
        <v>6128852</v>
      </c>
      <c r="K57" s="70">
        <f t="shared" si="14"/>
        <v>20890463</v>
      </c>
      <c r="L57" s="70">
        <f t="shared" si="14"/>
        <v>11795123</v>
      </c>
      <c r="M57" s="70">
        <f t="shared" si="14"/>
        <v>0</v>
      </c>
      <c r="N57" s="70">
        <f t="shared" si="14"/>
        <v>76418790</v>
      </c>
      <c r="O57" s="70">
        <f t="shared" si="14"/>
        <v>0</v>
      </c>
      <c r="P57" s="70">
        <f t="shared" si="14"/>
        <v>0</v>
      </c>
      <c r="Q57" s="70">
        <f t="shared" si="14"/>
        <v>0</v>
      </c>
      <c r="R57" s="70">
        <f t="shared" si="14"/>
        <v>0</v>
      </c>
      <c r="S57" s="70">
        <f t="shared" si="14"/>
        <v>51924970</v>
      </c>
      <c r="T57" s="70">
        <f t="shared" si="14"/>
        <v>42746945</v>
      </c>
      <c r="U57" s="70">
        <f t="shared" si="14"/>
        <v>798261655</v>
      </c>
      <c r="V57" s="70">
        <f t="shared" si="14"/>
        <v>0</v>
      </c>
      <c r="W57" s="70">
        <f t="shared" si="14"/>
        <v>798261655</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42746945</v>
      </c>
      <c r="U60" s="69">
        <f t="shared" si="16"/>
        <v>42746945</v>
      </c>
      <c r="V60" s="69">
        <f t="shared" si="16"/>
        <v>0</v>
      </c>
      <c r="W60" s="69">
        <f t="shared" si="16"/>
        <v>42746945</v>
      </c>
    </row>
    <row r="61" spans="1:23" ht="29.25" customHeight="1" x14ac:dyDescent="0.2">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21698677</v>
      </c>
      <c r="O61" s="70">
        <f t="shared" si="17"/>
        <v>0</v>
      </c>
      <c r="P61" s="70">
        <f t="shared" si="17"/>
        <v>0</v>
      </c>
      <c r="Q61" s="70">
        <f t="shared" si="17"/>
        <v>0</v>
      </c>
      <c r="R61" s="70">
        <f t="shared" si="17"/>
        <v>0</v>
      </c>
      <c r="S61" s="70">
        <f t="shared" si="17"/>
        <v>51924970</v>
      </c>
      <c r="T61" s="70">
        <f t="shared" si="17"/>
        <v>-90145751</v>
      </c>
      <c r="U61" s="70">
        <f t="shared" si="17"/>
        <v>-16522104</v>
      </c>
      <c r="V61" s="70">
        <f t="shared" si="17"/>
        <v>0</v>
      </c>
      <c r="W61" s="70">
        <f t="shared" si="17"/>
        <v>-16522104</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Normal="100" zoomScaleSheetLayoutView="100" workbookViewId="0">
      <selection sqref="A1:I40"/>
    </sheetView>
  </sheetViews>
  <sheetFormatPr defaultRowHeight="12.75" x14ac:dyDescent="0.2"/>
  <sheetData>
    <row r="1" spans="1:9" x14ac:dyDescent="0.2">
      <c r="A1" s="314" t="s">
        <v>453</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1 6 " ? > < W o r k b o o k S t a t e   x m l n s : i = " h t t p : / / w w w . w 3 . o r g / 2 0 0 1 / X M L S c h e m a - i n s t a n c e "   x m l n s = " h t t p : / / s c h e m a s . m i c r o s o f t . c o m / P o w e r B I A d d I n " > < L a s t P r o v i d e d R a n g e N a m e I d > 0 < / L a s t P r o v i d e d R a n g e N a m e I d > < L a s t U s e d G r o u p O b j e c t I d   i : n i l = " t r u e " / > < T i l e s L i s t > < T i l e s / > < / T i l e s L i s t > < / W o r k b o o k S t a t e > 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C5BA2950-CD44-490A-A81B-0058B383B2F6}">
  <ds:schemaRefs>
    <ds:schemaRef ds:uri="http://schemas.microsoft.com/PowerBIAddIn"/>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Ante Juroš</cp:lastModifiedBy>
  <cp:lastPrinted>2018-04-25T06:49:36Z</cp:lastPrinted>
  <dcterms:created xsi:type="dcterms:W3CDTF">2008-10-17T11:51:54Z</dcterms:created>
  <dcterms:modified xsi:type="dcterms:W3CDTF">2020-10-27T12:22:24Z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