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C:\Users\tomasinim\Desktop\IZJEŠTAJI ZA JAVNU OBJAVU\2026- izvješća za javnu objavu\1. Q\TFI-IZD-POD\"/>
    </mc:Choice>
  </mc:AlternateContent>
  <xr:revisionPtr revIDLastSave="0" documentId="13_ncr:1_{5A2AF1BC-77F0-4F4C-938B-A80F4E8CE334}" xr6:coauthVersionLast="47" xr6:coauthVersionMax="47" xr10:uidLastSave="{00000000-0000-0000-0000-000000000000}"/>
  <bookViews>
    <workbookView xWindow="-120" yWindow="-120" windowWidth="51840" windowHeight="21120"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Titles" localSheetId="1">Bilanca!$5:$6</definedName>
    <definedName name="_xlnm.Print_Titles" localSheetId="2">RDG!$5:$7</definedName>
    <definedName name="_xlnm.Print_Area" localSheetId="1">Bilanca!$A$1:$I$135</definedName>
    <definedName name="_xlnm.Print_Area" localSheetId="4">NT_D!$A$1:$I$53</definedName>
    <definedName name="_xlnm.Print_Area" localSheetId="3">NT_I!$A$1:$I$59</definedName>
    <definedName name="_xlnm.Print_Area" localSheetId="0">'Opći podaci'!$A$1:$J$61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9" i="26" l="1"/>
  <c r="J89" i="26"/>
  <c r="F69" i="24"/>
  <c r="F70" i="24"/>
  <c r="F68" i="24"/>
  <c r="F67" i="24"/>
  <c r="F66" i="24"/>
  <c r="F65" i="24"/>
  <c r="F64" i="24"/>
  <c r="F61" i="24"/>
  <c r="F60" i="24"/>
  <c r="F58" i="24"/>
  <c r="F56" i="24"/>
  <c r="F54" i="24"/>
  <c r="F50" i="24"/>
  <c r="F49" i="24"/>
  <c r="F47" i="24"/>
  <c r="F45" i="24"/>
  <c r="W40" i="22"/>
  <c r="W36" i="22"/>
  <c r="V36" i="22"/>
  <c r="J36" i="22"/>
  <c r="H36" i="22"/>
  <c r="J7" i="22" l="1"/>
  <c r="H7" i="22"/>
  <c r="I95" i="18"/>
  <c r="I118" i="18"/>
  <c r="H118" i="18"/>
  <c r="H134" i="18" s="1"/>
  <c r="H106" i="18"/>
  <c r="I17" i="18"/>
  <c r="H17" i="18"/>
  <c r="I10" i="18"/>
  <c r="H10" i="18"/>
  <c r="H9" i="18"/>
  <c r="I106" i="18"/>
  <c r="H99" i="18"/>
  <c r="H95" i="18"/>
  <c r="I89" i="26" l="1"/>
  <c r="H89" i="26"/>
  <c r="H91" i="26"/>
  <c r="I91" i="26"/>
  <c r="J91" i="26"/>
  <c r="K91" i="26"/>
  <c r="K98" i="26"/>
  <c r="H98" i="26"/>
  <c r="I98" i="26"/>
  <c r="J98" i="26"/>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J109" i="26" l="1"/>
  <c r="K109" i="26"/>
  <c r="H109" i="26"/>
  <c r="H110" i="26" s="1"/>
  <c r="I109" i="26"/>
  <c r="X10" i="22"/>
  <c r="X30" i="22" s="1"/>
  <c r="X39" i="22"/>
  <c r="X59" i="22" s="1"/>
  <c r="X61" i="22"/>
  <c r="X62" i="22" s="1"/>
  <c r="X63" i="22"/>
  <c r="X34" i="22"/>
  <c r="X32" i="22"/>
  <c r="X33" i="22" s="1"/>
  <c r="K90" i="26" l="1"/>
  <c r="J110" i="26"/>
  <c r="K110" i="26"/>
  <c r="J90" i="26"/>
  <c r="I110" i="26"/>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92" i="18"/>
  <c r="H75" i="18" s="1"/>
  <c r="H60" i="18"/>
  <c r="H53" i="18"/>
  <c r="H45" i="18"/>
  <c r="H38" i="18"/>
  <c r="H27" i="18"/>
  <c r="H63" i="22"/>
  <c r="H61" i="22"/>
  <c r="H62" i="22" s="1"/>
  <c r="H39" i="22"/>
  <c r="H59" i="22" s="1"/>
  <c r="H34" i="22"/>
  <c r="H32" i="22"/>
  <c r="H33" i="22" s="1"/>
  <c r="K10" i="22"/>
  <c r="H42" i="20" l="1"/>
  <c r="H55" i="20"/>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H57" i="20" s="1"/>
  <c r="H59" i="20" s="1"/>
  <c r="I99" i="18"/>
  <c r="I92" i="18"/>
  <c r="I60" i="18"/>
  <c r="I53" i="18"/>
  <c r="I45" i="18"/>
  <c r="I38" i="18"/>
  <c r="I27" i="18"/>
  <c r="I24" i="20" l="1"/>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<sst xmlns="http://schemas.openxmlformats.org/spreadsheetml/2006/main" count="604" uniqueCount="524">
  <si>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</si>
  <si>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</si>
  <si>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</si>
  <si>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</si>
  <si>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</si>
  <si>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</si>
  <si>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</si>
  <si>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</si>
  <si>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</si>
  <si>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</si>
  <si>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</si>
  <si>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</si>
  <si>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</si>
  <si>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</si>
  <si>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</si>
  <si>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</si>
  <si>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</si>
  <si>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</si>
  <si>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</si>
  <si>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</si>
  <si>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</si>
  <si>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</si>
  <si>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</si>
  <si>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</si>
  <si>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</si>
  <si>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</si>
  <si>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</si>
  <si>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</si>
  <si>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</si>
  <si>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</si>
  <si>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</si>
  <si>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</si>
  <si>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</si>
  <si>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</si>
  <si>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</si>
  <si>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</si>
  <si>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</si>
  <si>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</si>
  <si>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</si>
  <si>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</si>
  <si>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</si>
  <si>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</si>
  <si>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</si>
  <si>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</si>
  <si>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</si>
  <si>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</si>
  <si>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</si>
  <si>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</si>
  <si>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</si>
  <si>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</si>
  <si>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</si>
  <si>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</si>
  <si>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</si>
  <si>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</si>
  <si>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</si>
  <si>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</si>
  <si>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</si>
  <si>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</si>
  <si>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</si>
  <si>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</si>
  <si>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</si>
  <si>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</si>
  <si>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</si>
  <si>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</si>
  <si>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</si>
  <si>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</si>
  <si>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</si>
  <si>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</si>
  <si>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</si>
  <si>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</si>
  <si>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</si>
  <si>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</si>
  <si>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</si>
  <si>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</si>
  <si>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</si>
  <si>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</si>
  <si>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</si>
  <si>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</si>
  <si>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</si>
  <si>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</si>
  <si>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</si>
  <si>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</si>
  <si>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</si>
  <si>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</si>
  <si>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</si>
  <si>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</si>
  <si>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</si>
  <si>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</si>
  <si>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</si>
  <si>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</si>
  <si>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</si>
  <si>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</si>
  <si>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</si>
  <si>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</si>
  <si>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</si>
  <si>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</si>
  <si>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</si>
  <si>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</si>
  <si>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</si>
  <si>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</si>
  <si>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</si>
  <si>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</si>
  <si>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</si>
  <si>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</si>
  <si>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</si>
  <si>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</si>
  <si>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</si>
  <si>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</si>
  <si>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</si>
  <si>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</si>
  <si>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</si>
  <si>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</si>
  <si>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</si>
  <si>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</si>
  <si>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</si>
  <si>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</si>
  <si>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</si>
  <si>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</si>
  <si>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</si>
  <si>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</si>
  <si>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</si>
  <si>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</si>
  <si>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</si>
  <si>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</si>
  <si>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</si>
  <si>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</si>
  <si>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</si>
  <si>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</si>
  <si>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</si>
  <si>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</si>
  <si>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</si>
  <si>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</si>
  <si>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</si>
  <si>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</si>
  <si>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</si>
  <si>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</si>
  <si>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</si>
  <si>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</si>
  <si>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</si>
  <si>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</si>
  <si>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</si>
  <si>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</si>
  <si>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</si>
  <si>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</si>
  <si>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</si>
  <si>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</si>
  <si>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</si>
  <si>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</si>
  <si>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</si>
  <si>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</si>
  <si>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</si>
  <si>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</si>
  <si>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</si>
  <si>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</si>
  <si>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</si>
  <si>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</si>
  <si>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</si>
  <si>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</si>
  <si>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</si>
  <si>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</si>
  <si>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</si>
  <si>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</si>
  <si>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</si>
  <si>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</si>
  <si>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</si>
  <si>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</si>
  <si>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</si>
  <si>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</si>
  <si>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</si>
  <si>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</si>
  <si>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</si>
  <si>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</si>
  <si>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</si>
  <si>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</si>
  <si>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</si>
  <si>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</si>
  <si>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</si>
  <si>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</si>
  <si>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</si>
  <si>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</si>
  <si>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</si>
  <si>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</si>
  <si>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</si>
  <si>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</si>
  <si>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</si>
  <si>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</si>
  <si>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</si>
  <si>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</si>
  <si>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</si>
  <si>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</si>
  <si>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</si>
  <si>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</si>
  <si>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</si>
  <si>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</si>
  <si>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</si>
  <si>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</si>
  <si>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</si>
  <si>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</si>
  <si>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</si>
  <si>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</si>
  <si>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</si>
  <si>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</si>
  <si>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</si>
  <si>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</si>
  <si>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</si>
  <si>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</si>
  <si>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</si>
  <si>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</si>
  <si>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</si>
  <si>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</si>
  <si>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</si>
  <si>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</si>
  <si>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</si>
  <si>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</si>
  <si>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</si>
  <si>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</si>
  <si>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</si>
  <si>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</si>
  <si>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</si>
  <si>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</si>
  <si>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</si>
  <si>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</si>
  <si>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</si>
  <si>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</si>
  <si>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</si>
  <si>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</si>
  <si>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</si>
  <si>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</si>
  <si>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</si>
  <si>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</si>
  <si>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</si>
  <si>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</si>
  <si>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</si>
  <si>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</si>
  <si>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</si>
  <si>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</si>
  <si>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</si>
  <si>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</si>
  <si>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</si>
  <si>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</si>
  <si>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</si>
  <si>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</si>
  <si>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</si>
  <si>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</si>
  <si>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</si>
  <si>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</si>
  <si>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</si>
  <si>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</si>
  <si>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</si>
  <si>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</si>
  <si>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</si>
  <si>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</si>
  <si>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</si>
  <si>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</si>
  <si>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</si>
  <si>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</si>
  <si>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</si>
  <si>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</si>
  <si>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</si>
  <si>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</si>
  <si>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</si>
  <si>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</si>
  <si>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</si>
  <si>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</si>
  <si>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</si>
  <si>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</si>
  <si>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</si>
  <si>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</si>
  <si>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</si>
  <si>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</si>
  <si>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</si>
  <si>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</si>
  <si>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</si>
  <si>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</si>
  <si>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</si>
  <si>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</si>
  <si>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</si>
  <si>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</si>
  <si>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</si>
  <si>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</si>
  <si>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</si>
  <si>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</si>
  <si>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</si>
  <si>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</si>
  <si>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</si>
  <si>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</si>
  <si>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</si>
  <si>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</si>
  <si>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</si>
  <si>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</si>
  <si>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</si>
  <si>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</si>
  <si>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</si>
  <si>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</si>
  <si>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</si>
  <si>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</si>
  <si>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</si>
  <si>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</si>
  <si>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</si>
  <si>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</si>
  <si>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</si>
  <si>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</si>
  <si>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</si>
  <si>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</si>
  <si>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</si>
  <si>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</si>
  <si>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</si>
  <si>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</si>
  <si>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</si>
  <si>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</si>
  <si>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</si>
  <si>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</si>
  <si>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</si>
  <si>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</si>
  <si>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</si>
  <si>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</si>
  <si>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</si>
  <si>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</si>
  <si>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</si>
  <si>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</si>
  <si>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</si>
  <si>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</si>
  <si>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</si>
  <si>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</si>
  <si>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</si>
  <si>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</si>
  <si>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</si>
  <si>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</si>
  <si>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</si>
  <si>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</si>
  <si>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</si>
  <si>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</si>
  <si>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</si>
  <si>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</si>
  <si>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</si>
  <si>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</si>
  <si>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</si>
  <si>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</si>
  <si>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</si>
  <si>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</si>
  <si>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</si>
  <si>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</si>
  <si>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</si>
  <si>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</si>
  <si>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</si>
  <si>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</si>
  <si>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</si>
  <si>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</si>
  <si>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</si>
  <si>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</si>
  <si>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</si>
  <si>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</si>
  <si>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</si>
  <si>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</si>
  <si>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</si>
  <si>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</si>
  <si>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</si>
  <si>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</si>
  <si>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</si>
  <si>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</si>
  <si>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</si>
  <si>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</si>
  <si>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</si>
  <si>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</si>
  <si>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</si>
  <si>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</si>
  <si>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</si>
  <si>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</si>
  <si>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</si>
  <si>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</si>
  <si>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</si>
  <si>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</si>
  <si>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</si>
  <si>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</si>
  <si>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</si>
  <si>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</si>
  <si>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</si>
  <si>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</si>
  <si>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</si>
  <si>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</si>
  <si>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</si>
  <si>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</si>
  <si>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</si>
  <si>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</si>
  <si>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</si>
  <si>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</si>
  <si>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</si>
  <si>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</si>
  <si>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</si>
  <si>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</si>
  <si>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</si>
  <si>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</si>
  <si>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</si>
  <si>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</si>
  <si>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</si>
  <si>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</si>
  <si>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</si>
  <si>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</si>
  <si>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</si>
  <si>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</si>
  <si>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</si>
  <si>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</si>
  <si>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</si>
  <si>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</si>
  <si>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</si>
  <si>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</si>
  <si>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</si>
  <si>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</si>
  <si>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</si>
  <si>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</si>
  <si>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</si>
  <si>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</si>
  <si>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</si>
  <si>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</si>
  <si>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</si>
  <si>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</si>
  <si>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</si>
  <si>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</si>
  <si>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</si>
  <si>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</si>
  <si>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</si>
  <si>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</si>
  <si>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</si>
  <si>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</si>
  <si>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</si>
  <si>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</si>
  <si>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</si>
  <si>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</si>
  <si>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</si>
  <si>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</si>
  <si>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</si>
  <si>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</si>
  <si>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</si>
  <si>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</si>
  <si>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</si>
  <si>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</si>
  <si>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</si>
  <si>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</si>
  <si>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</si>
  <si>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</si>
  <si>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</si>
  <si>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</si>
  <si>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</si>
  <si>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</si>
  <si>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</si>
  <si>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</si>
  <si>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</si>
  <si>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</si>
  <si>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</si>
  <si>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03267628</t>
  </si>
  <si>
    <t>HR</t>
  </si>
  <si>
    <t>040002541</t>
  </si>
  <si>
    <t>17195049659</t>
  </si>
  <si>
    <t>7478000090X86WBQ6C10</t>
  </si>
  <si>
    <t>1181</t>
  </si>
  <si>
    <t xml:space="preserve">Adriatic Croatia International Club, za djelatnost marina d.d. </t>
  </si>
  <si>
    <t>RIJEKA</t>
  </si>
  <si>
    <t>RUDOLFA STROHALA 2</t>
  </si>
  <si>
    <t>aci@aci-club.hr</t>
  </si>
  <si>
    <t>www.aci-marinas.com</t>
  </si>
  <si>
    <t>IDA BAJC</t>
  </si>
  <si>
    <t>051/271-288</t>
  </si>
  <si>
    <t>ida.bajc@aci-club.hr</t>
  </si>
  <si>
    <t xml:space="preserve">Obveznik: Adriatic Croatia International Club, za djelatnost marina d.d. </t>
  </si>
  <si>
    <t>stanje na dan 31.03.2026</t>
  </si>
  <si>
    <t>u razdoblju 01.01.2026. do 31.03.2026.</t>
  </si>
  <si>
    <t>Usporedba izvještajnih pozicija MSFI i TFI POD</t>
  </si>
  <si>
    <t xml:space="preserve">Stavka po MSFI </t>
  </si>
  <si>
    <t xml:space="preserve">BILJEŠKA </t>
  </si>
  <si>
    <t>Iznos u 000 eura</t>
  </si>
  <si>
    <t>Stavka TFI - POD</t>
  </si>
  <si>
    <t xml:space="preserve">AOP </t>
  </si>
  <si>
    <t>AKTIVA</t>
  </si>
  <si>
    <t xml:space="preserve">Nekretnine, postrojenja i oprema </t>
  </si>
  <si>
    <t xml:space="preserve">Materijalna imovina </t>
  </si>
  <si>
    <t>AOP 010 (AOP 011 do 019)</t>
  </si>
  <si>
    <t xml:space="preserve">Ulaganja u nekretnine </t>
  </si>
  <si>
    <t xml:space="preserve">Nematerijalna imovina </t>
  </si>
  <si>
    <t>AOP 003 (AOP 004 do 009)</t>
  </si>
  <si>
    <t xml:space="preserve">Imovina s pravom korištenja </t>
  </si>
  <si>
    <t xml:space="preserve">Potraživanja od kupaca </t>
  </si>
  <si>
    <t xml:space="preserve">Potraživanja </t>
  </si>
  <si>
    <t>AOP 046 (AOP 047 do 052)</t>
  </si>
  <si>
    <t xml:space="preserve">Ugovorna imovina </t>
  </si>
  <si>
    <t xml:space="preserve">Plaćeni troškovi budućeg razdoblja i obračunati prihodi </t>
  </si>
  <si>
    <t>AOP 064</t>
  </si>
  <si>
    <t xml:space="preserve">Ostala potraživanja </t>
  </si>
  <si>
    <t>Potraživanja za preplaćeni porez na dobit</t>
  </si>
  <si>
    <t xml:space="preserve">Obveze po kreditima - kratkoročne </t>
  </si>
  <si>
    <t xml:space="preserve">Obveze po kreditima </t>
  </si>
  <si>
    <t>AOP 115</t>
  </si>
  <si>
    <t xml:space="preserve">Ostale kratkoročne obveze - kamata </t>
  </si>
  <si>
    <t>AOP 123</t>
  </si>
  <si>
    <t xml:space="preserve">Ugovorna obveza </t>
  </si>
  <si>
    <t xml:space="preserve">Ostale kratkoročne obveze - ugovorna obveza </t>
  </si>
  <si>
    <t xml:space="preserve">Obveze po najmovima - kratkoročne </t>
  </si>
  <si>
    <t xml:space="preserve">Ostale kratkoročne obveze - pravo korištenja imovine </t>
  </si>
  <si>
    <t xml:space="preserve">Obveze za poreze, doprinose i slična davanja - pravo korištenja imovine (koncesija) </t>
  </si>
  <si>
    <t>AOP 120</t>
  </si>
  <si>
    <t>Dobavljači nematerijalne imovine - s osnova prava korištenja</t>
  </si>
  <si>
    <t>AOP 117</t>
  </si>
  <si>
    <t xml:space="preserve">Rezerviranja - kratkoročna </t>
  </si>
  <si>
    <t xml:space="preserve">Odgođeno plaćanje troškova i prihod budućeg razdoblja - rezerviranja </t>
  </si>
  <si>
    <t>AOP 124</t>
  </si>
  <si>
    <t>Obveze prema zaposlenima - otpremnine i jubilarne nagrade</t>
  </si>
  <si>
    <t>AOP 119</t>
  </si>
  <si>
    <t>Stavka GFI - POD</t>
  </si>
  <si>
    <t xml:space="preserve">Troškovi osoblja </t>
  </si>
  <si>
    <t>AOP 013 (AOP 14 do 16)</t>
  </si>
  <si>
    <t xml:space="preserve">Rezerviranja za mirovine, otpremnine i slične obveze </t>
  </si>
  <si>
    <t>AOP 023</t>
  </si>
  <si>
    <t xml:space="preserve">Ostali troškovi - naknade zaposlenicima </t>
  </si>
  <si>
    <t>AOP 018</t>
  </si>
  <si>
    <t xml:space="preserve">Ostali poslovni rashodi </t>
  </si>
  <si>
    <t xml:space="preserve">Vrijednosna usklađenja b) kratkotrajne imovine osim financijske imovine </t>
  </si>
  <si>
    <t>AOP 021</t>
  </si>
  <si>
    <t xml:space="preserve">Ostali troškovi - bez naknade zaposlenicima </t>
  </si>
  <si>
    <t xml:space="preserve">Ostali poslovni rashodi - osim ostalih gubitaka </t>
  </si>
  <si>
    <t>AOP 029</t>
  </si>
  <si>
    <t>Rezerviranja za započete sudske sporove</t>
  </si>
  <si>
    <t>AOP 025</t>
  </si>
  <si>
    <t>Izvještaj o financijskom položaju na dan 31.03.2026.</t>
  </si>
  <si>
    <t>Izvještaj o sveobuhvatnoj dobiti za razdoblje 01.01. do 31.03.2026.</t>
  </si>
  <si>
    <r>
      <t xml:space="preserve">BILJEŠKE UZ FINANCIJSKE IZVJEŠTAJE - TFI
(koji se sastavljaju za tromjesečna razdoblja)
Naziv izdavatelja:   Adriatic Croatia International Club, za djelatnost marina d.d. 
OIB:   17195049659
Izvještajno razdoblje: 01.01. do 31.03.2026.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t>
    </r>
    <r>
      <rPr>
        <b/>
        <sz val="10"/>
        <rFont val="Arial"/>
        <family val="2"/>
        <charset val="238"/>
      </rPr>
      <t xml:space="preserve">https://corporate.aci-marinas.com/financijska-izvjesca/  </t>
    </r>
    <r>
      <rPr>
        <sz val="10"/>
        <rFont val="Arial"/>
        <family val="2"/>
        <charset val="238"/>
      </rPr>
      <t xml:space="preserv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t>
    </r>
    <r>
      <rPr>
        <b/>
        <sz val="10"/>
        <rFont val="Arial"/>
        <family val="2"/>
        <charset val="238"/>
      </rPr>
      <t>Financijski izvještaji Društva za razdoblje završeno 31.ožujka 2026. godine sastavljeni su sukladno Međunarodnom računovodstvenom standardu 34 - Financijsko izvještavanje tijekom godine. Ne uključuju sve podatke i objave koji su obvezni za godišnje financijske izvještaje te ih se treba čitati zajedno sa financijskim izvještajima Društva na dan 31. prosinca 2025. godine. Financijski izvještaji pripremljeni su temeljem istih računovodstvenih politika, prikaza i metoda izračuna koji su se koristili prilikom pripreme godišnjih financijskih izvještaja Društva na dan 31. prosinca 2025. godine</t>
    </r>
    <r>
      <rPr>
        <sz val="10"/>
        <rFont val="Arial"/>
        <family val="2"/>
        <charset val="238"/>
      </rPr>
      <t xml:space="preserve">
d) objašnjenje poslovnih rezultata u slučaju da izdavatelj obavlja djelatnost sezonske prirode (točke 37. i 38. MRS 34- Financijsko izvještavanje za razdoblja tijekom godine) </t>
    </r>
    <r>
      <rPr>
        <b/>
        <sz val="10"/>
        <rFont val="Arial"/>
        <family val="2"/>
        <charset val="238"/>
      </rPr>
      <t>Predmet poslovanja Društva je organiziranje i pružanje usluga veza i ostalih usluga nautičarima na pomorskom dobru temeljem dodjeljenih koncesija u 22 marine i 1 sidrišta. Prihodi dnevnog veza ostvaruju se prvenstveno u trećem kvartalu tijekom ljetnih mjeseci srpnja i kolovoza, dok je prihod od usluge godišnjeg veza ravnomjerno raspoređen sukladno korištenju usluge.</t>
    </r>
    <r>
      <rPr>
        <sz val="10"/>
        <rFont val="Arial"/>
        <family val="2"/>
        <charset val="238"/>
      </rPr>
      <t xml:space="preserv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t>
    </r>
    <r>
      <rPr>
        <b/>
        <sz val="10"/>
        <rFont val="Arial"/>
        <family val="2"/>
        <charset val="238"/>
      </rPr>
      <t>Adriatic Croatia International Club, za djelatnost marina d.d. (ACI d.d.), RH, Matični broj: 040002541, OIB: 17195049659</t>
    </r>
    <r>
      <rPr>
        <sz val="10"/>
        <rFont val="Arial"/>
        <family val="2"/>
        <charset val="238"/>
      </rPr>
      <t xml:space="preserve">
2. usvojene računovodstvene politike (samo naznaku je li došlo do promjene u odnosu na prethodno razdoblje) </t>
    </r>
    <r>
      <rPr>
        <b/>
        <sz val="10"/>
        <rFont val="Arial"/>
        <family val="2"/>
        <charset val="238"/>
      </rPr>
      <t xml:space="preserve">Računovodstvene politike navedene su u sklopu bilješki uz Godišnje izvješće za 2025. godinu, poglavlje 2. te se nisu mijenjale u izvještajnom razdoblju.
</t>
    </r>
    <r>
      <rPr>
        <sz val="10"/>
        <rFont val="Arial"/>
        <family val="2"/>
        <charset val="238"/>
      </rPr>
      <t xml:space="preserv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t>
    </r>
    <r>
      <rPr>
        <b/>
        <sz val="10"/>
        <rFont val="Arial"/>
        <family val="2"/>
        <charset val="238"/>
      </rPr>
      <t xml:space="preserve">Tijekom izvještajnog razdoblja za 2026. godinu nije bilo navedenih obveza i izdataka koji nisu uključeni u bilancu.
</t>
    </r>
    <r>
      <rPr>
        <sz val="10"/>
        <rFont val="Arial"/>
        <family val="2"/>
        <charset val="238"/>
      </rPr>
      <t xml:space="preserve">
4. iznos i prirodu pojedinih stavki prihoda ili rashoda izuzetne veličine ili pojave </t>
    </r>
    <r>
      <rPr>
        <b/>
        <sz val="10"/>
        <rFont val="Arial"/>
        <family val="2"/>
        <charset val="238"/>
      </rPr>
      <t>Prihodi i rashodi detaljno su obrađeni u sklopu izvještaja u poglavljima osvrt na rezultate poslovanja.</t>
    </r>
    <r>
      <rPr>
        <sz val="10"/>
        <rFont val="Arial"/>
        <family val="2"/>
        <charset val="238"/>
      </rPr>
      <t xml:space="preserve">
5. iznose koje poduzetnik duguje i koji dospijevaju nakon više od pet godina, kao i ukupna dugovanja poduzetnika pokrivena vrijednim osiguranjem koje je dao poduzetnik, uz naznaku vrste i oblika osiguranja</t>
    </r>
    <r>
      <rPr>
        <b/>
        <sz val="10"/>
        <rFont val="Arial"/>
        <family val="2"/>
        <charset val="238"/>
      </rPr>
      <t xml:space="preserve"> Društvo ima dugoročni investicijski kredit s kvartalnom otplatom glavnice i završetkom otplate 30.06.2028. godine.Sredstvo osiguranja kredita je zadužnica. U rujnu 2021. godine sklopljen je aneks ugovoru, temeljem kojeg je izmijenjena kamatna stopa na 0,7% godišnje. Sredinom prosinca 2024. godine Društvo je nabavilo službena vozila putem financijskog najma u trajanju od 4 godine uz kamatnu stopu od 7,24%. Stanje kreditnih obveza na dan 31.03.2026. godine iznosi 3,7 milijuna eura.</t>
    </r>
    <r>
      <rPr>
        <sz val="10"/>
        <rFont val="Arial"/>
        <family val="2"/>
        <charset val="238"/>
      </rPr>
      <t xml:space="preserve">
6. </t>
    </r>
    <r>
      <rPr>
        <b/>
        <sz val="10"/>
        <rFont val="Arial"/>
        <family val="2"/>
        <charset val="238"/>
      </rPr>
      <t>prosječan broj zaposlenih tijekom tekućeg razdoblja je 348</t>
    </r>
    <r>
      <rPr>
        <sz val="10"/>
        <rFont val="Arial"/>
        <family val="2"/>
        <charset val="238"/>
      </rPr>
      <t xml:space="preserve">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t>
    </r>
    <r>
      <rPr>
        <b/>
        <sz val="10"/>
        <rFont val="Arial"/>
        <family val="2"/>
        <charset val="238"/>
      </rPr>
      <t xml:space="preserve">Društvo tijekom izvještajnog perioda za 2025. godinu nije kapitaliziralo trošak plaća.
</t>
    </r>
    <r>
      <rPr>
        <sz val="10"/>
        <rFont val="Arial"/>
        <family val="2"/>
        <charset val="238"/>
      </rPr>
      <t xml:space="preserve">
8. ako su u bilanci priznata rezerviranja za odgođeni porez, stanja odgođenog poreza na kraju poslovne godine i kretanja tih stanja tijekom poslovne godine </t>
    </r>
    <r>
      <rPr>
        <b/>
        <sz val="10"/>
        <rFont val="Arial"/>
        <family val="2"/>
        <charset val="238"/>
      </rPr>
      <t>Odgođena porezna imovina na dan 31.03.2026. godine iznosi 259 tisuća te je ista kao i na dan 31.12.2025.</t>
    </r>
    <r>
      <rPr>
        <sz val="10"/>
        <rFont val="Arial"/>
        <family val="2"/>
        <charset val="238"/>
      </rPr>
      <t xml:space="preserv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t>
    </r>
    <r>
      <rPr>
        <b/>
        <sz val="10"/>
        <rFont val="Arial"/>
        <family val="2"/>
        <charset val="238"/>
      </rPr>
      <t xml:space="preserve">Društvo je sklopilo Ugovor o zajedničkom ulaganju s tvrtkom Gitone Kvarner d.o.o. iz Zagreba i ima 50% udjela. Sve odluke Uprave moraju biti odobrene od strane oba vlasnika, pa je ulaganje klasificirano kao zajednički pothvat. Društvo je osnovano radi prijave na natječaj za dodjelu koncesije za izgradnju i komercijalno korištenje luke nautičkog turizma Porto Baroš u Rijeci. Na dan 31.03.2025. Uz početnu neto imovinu od 66 tisuća eura, Društvo ima iskazano ulaganje u bilanci u iznosu od 2,8milijuna eura uz preneseni gubitak iz prethodnih razdoblja u iznsu od 0,6 milijuna eura. Tijekom izvještajnog razddoblja evidentirano 50% gubitka ACI-GITONE d.o.o. u iznosu od 36 tisuća od eura. Slijedom navedenog neto iskazana vrijednost ulaganja na kraju perioda iznosi 2,3 milijuna eura.
</t>
    </r>
    <r>
      <rPr>
        <sz val="10"/>
        <rFont val="Arial"/>
        <family val="2"/>
        <charset val="238"/>
      </rPr>
      <t xml:space="preserve">
10. broj i nominalnu vrijednost, ili ako ne postoji nominalna vrijednost, knjigovodstvenu vrijednost dionica ili udjela upisanih tijekom poslovne godine u okviru odobrenog kapitala </t>
    </r>
    <r>
      <rPr>
        <b/>
        <sz val="10"/>
        <rFont val="Arial"/>
        <family val="2"/>
        <charset val="238"/>
      </rPr>
      <t xml:space="preserve">Društvo raspolaže s 111.060 redovnih dionica bez nominalnog iznosa. Temeljni kapital Društva, iznosi 53.064.702,37 EUR-a. Svaka dionica će se odnositi na 1/111.060 dijela temeljnog kapitala. </t>
    </r>
    <r>
      <rPr>
        <sz val="10"/>
        <rFont val="Arial"/>
        <family val="2"/>
        <charset val="238"/>
      </rPr>
      <t xml:space="preserve">
11. postojanje bilo kakvih potvrda o sudjelovanju, konvertibilnih zadužnica, jamstava, opcija ili sličnih vrijednosnica ili prava, s naznakom njihovog broja i prava koja daju </t>
    </r>
    <r>
      <rPr>
        <b/>
        <sz val="10"/>
        <rFont val="Arial"/>
        <family val="2"/>
        <charset val="238"/>
      </rPr>
      <t>Tijekom izvještajnog perioda nije bilo navedenih vrijednosnica ili prava</t>
    </r>
    <r>
      <rPr>
        <sz val="10"/>
        <rFont val="Arial"/>
        <family val="2"/>
        <charset val="238"/>
      </rPr>
      <t xml:space="preserve">
12. naziv, sjedište te pravni oblik svakog poduzetnika u kojemu poduzetnik ima neograničenu odgovornost</t>
    </r>
    <r>
      <rPr>
        <b/>
        <sz val="10"/>
        <rFont val="Arial"/>
        <family val="2"/>
        <charset val="238"/>
      </rPr>
      <t xml:space="preserve"> Tijekom izvještajnog prioda za 2026. godinu nije bilo društava u kojima izdavatelj ima neograničenu odgovornost.
</t>
    </r>
    <r>
      <rPr>
        <sz val="10"/>
        <rFont val="Arial"/>
        <family val="2"/>
        <charset val="238"/>
      </rPr>
      <t xml:space="preserve">
13. naziv i sjedište poduzetnika koji sastavlja tromjesečni konsolidirani financijski izvještaj najveće grupe poduzetnika u kojoj poduzetnik sudjeluje kao kontrolirani član grupe </t>
    </r>
    <r>
      <rPr>
        <b/>
        <sz val="10"/>
        <rFont val="Arial"/>
        <family val="2"/>
        <charset val="238"/>
      </rPr>
      <t>Društvo ne sastavlja konsolidirane izvještaje.</t>
    </r>
    <r>
      <rPr>
        <sz val="10"/>
        <rFont val="Arial"/>
        <family val="2"/>
        <charset val="238"/>
      </rPr>
      <t xml:space="preserve">
14. naziv i sjedište poduzetnika koji sastavlja tromjesečni konsolidirani financijski izvještaj najmanje grupe poduzetnika u kojoj poduzetnik sudjeluje kao kontrolirani član i koji je također uključen u grupu poduzetnika iz točke 13. </t>
    </r>
    <r>
      <rPr>
        <b/>
        <sz val="10"/>
        <rFont val="Arial"/>
        <family val="2"/>
        <charset val="238"/>
      </rPr>
      <t xml:space="preserve"> Društvo ne sastavlja konsolidirane izvještaje
</t>
    </r>
    <r>
      <rPr>
        <sz val="10"/>
        <rFont val="Arial"/>
        <family val="2"/>
        <charset val="238"/>
      </rPr>
      <t xml:space="preserve">
15. mjesto na kojem je moguće dobiti primjerke tromjesečnih konsolidiranih financijskih izvještaja iz točaka 13. i 14., pod uvjetom da su dostupni </t>
    </r>
    <r>
      <rPr>
        <b/>
        <sz val="10"/>
        <rFont val="Arial"/>
        <family val="2"/>
        <charset val="238"/>
      </rPr>
      <t>Društvo ne sastavlja konsolidirane izvještaje</t>
    </r>
    <r>
      <rPr>
        <sz val="10"/>
        <rFont val="Arial"/>
        <family val="2"/>
        <charset val="238"/>
      </rPr>
      <t xml:space="preserve">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t>
    </r>
    <r>
      <rPr>
        <b/>
        <sz val="10"/>
        <rFont val="Arial"/>
        <family val="2"/>
        <charset val="238"/>
      </rPr>
      <t>Nije bilo navedenih aranžmana.</t>
    </r>
    <r>
      <rPr>
        <sz val="10"/>
        <rFont val="Arial"/>
        <family val="2"/>
        <charset val="238"/>
      </rPr>
      <t xml:space="preserve">
17. prirodu i financijski učinak značajnih događaja koji su nastupili nakon datuma bilance i nisu odraženi u računu dobiti i gubitka ili bilanci</t>
    </r>
    <r>
      <rPr>
        <b/>
        <sz val="10"/>
        <rFont val="Arial"/>
        <family val="2"/>
        <charset val="238"/>
      </rPr>
      <t xml:space="preserve"> Nakon 31. ožujka 2026. godine nije bilo događaja koji bi imali značajan utjecaj na financijske izvještaje za period koji je završio 31. ožujka 2026. godine, odnosno nisu od takvog značaja za poslovanje Društva da bi zahtijevali objavu u bilješkama uz financijske izvještaje.
</t>
    </r>
    <r>
      <rPr>
        <sz val="10"/>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</si>
</sst>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5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0"/>
      <color theme="1"/>
      <name val="Arial"/>
      <family val="2"/>
      <charset val="238"/>
    </font>
    <font>
      <sz val="11"/>
      <color rgb="FF9C6500"/>
      <name val="Calibri"/>
      <family val="2"/>
      <charset val="238"/>
      <scheme val="minor"/>
    </font>
    <font>
      <b/>
      <sz val="12"/>
      <color theme="1"/>
      <name val="Calibri"/>
      <family val="2"/>
      <charset val="238"/>
      <scheme val="minor"/>
    </font>
    <font>
      <b/>
      <sz val="11"/>
      <name val="Calibri"/>
      <family val="2"/>
      <charset val="238"/>
      <scheme val="minor"/>
    </font>
    <font>
      <b/>
      <sz val="10"/>
      <name val="Calibri"/>
      <family val="2"/>
      <charset val="238"/>
      <scheme val="minor"/>
    </font>
    <font>
      <b/>
      <sz val="12"/>
      <name val="Calibri"/>
      <family val="2"/>
      <charset val="238"/>
      <scheme val="minor"/>
    </font>
  </fonts>
  <fills count="49">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4.9989318521683403E-2"/>
        <bgColor indexed="64"/>
      </patternFill>
    </fill>
  </fills>
  <borders count="27">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36" fillId="0" borderId="0" applyNumberFormat="0" applyFill="0" applyBorder="0" applyAlignment="0" applyProtection="0"/>
    <xf numFmtId="0" fontId="37" fillId="0" borderId="18" applyNumberFormat="0" applyFill="0" applyAlignment="0" applyProtection="0"/>
    <xf numFmtId="0" fontId="38" fillId="0" borderId="19" applyNumberFormat="0" applyFill="0" applyAlignment="0" applyProtection="0"/>
    <xf numFmtId="0" fontId="39" fillId="0" borderId="20" applyNumberFormat="0" applyFill="0" applyAlignment="0" applyProtection="0"/>
    <xf numFmtId="0" fontId="39" fillId="0" borderId="0" applyNumberFormat="0" applyFill="0" applyBorder="0" applyAlignment="0" applyProtection="0"/>
    <xf numFmtId="0" fontId="40" fillId="16" borderId="0" applyNumberFormat="0" applyBorder="0" applyAlignment="0" applyProtection="0"/>
    <xf numFmtId="0" fontId="41" fillId="17" borderId="0" applyNumberFormat="0" applyBorder="0" applyAlignment="0" applyProtection="0"/>
    <xf numFmtId="0" fontId="42" fillId="19" borderId="21" applyNumberFormat="0" applyAlignment="0" applyProtection="0"/>
    <xf numFmtId="0" fontId="43" fillId="20" borderId="22" applyNumberFormat="0" applyAlignment="0" applyProtection="0"/>
    <xf numFmtId="0" fontId="44" fillId="20" borderId="21" applyNumberFormat="0" applyAlignment="0" applyProtection="0"/>
    <xf numFmtId="0" fontId="45" fillId="0" borderId="23" applyNumberFormat="0" applyFill="0" applyAlignment="0" applyProtection="0"/>
    <xf numFmtId="0" fontId="46" fillId="21" borderId="24" applyNumberFormat="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9" fillId="0" borderId="26" applyNumberFormat="0" applyFill="0" applyAlignment="0" applyProtection="0"/>
    <xf numFmtId="0" fontId="34"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4"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4"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4"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34"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34"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0" borderId="0"/>
    <xf numFmtId="0" fontId="51" fillId="18" borderId="0" applyNumberFormat="0" applyBorder="0" applyAlignment="0" applyProtection="0"/>
    <xf numFmtId="0" fontId="1" fillId="22" borderId="25" applyNumberFormat="0" applyFont="0" applyAlignment="0" applyProtection="0"/>
    <xf numFmtId="0" fontId="34" fillId="26" borderId="0" applyNumberFormat="0" applyBorder="0" applyAlignment="0" applyProtection="0"/>
    <xf numFmtId="0" fontId="34" fillId="30" borderId="0" applyNumberFormat="0" applyBorder="0" applyAlignment="0" applyProtection="0"/>
    <xf numFmtId="0" fontId="34" fillId="34" borderId="0" applyNumberFormat="0" applyBorder="0" applyAlignment="0" applyProtection="0"/>
    <xf numFmtId="0" fontId="34" fillId="38" borderId="0" applyNumberFormat="0" applyBorder="0" applyAlignment="0" applyProtection="0"/>
    <xf numFmtId="0" fontId="34" fillId="42" borderId="0" applyNumberFormat="0" applyBorder="0" applyAlignment="0" applyProtection="0"/>
    <xf numFmtId="0" fontId="34" fillId="46" borderId="0" applyNumberFormat="0" applyBorder="0" applyAlignment="0" applyProtection="0"/>
  </cellStyleXfs>
  <cellXfs count="349">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12" xfId="0" applyNumberFormat="1" applyFont="1" applyFill="1" applyBorder="1" applyAlignment="1">
      <alignment horizontal="center" vertical="center" wrapText="1"/>
    </xf>
    <xf numFmtId="164" fontId="5" fillId="0" borderId="12" xfId="0" applyNumberFormat="1" applyFont="1" applyBorder="1" applyAlignment="1">
      <alignment horizontal="center" vertical="center"/>
    </xf>
    <xf numFmtId="164" fontId="5" fillId="9" borderId="12" xfId="0" applyNumberFormat="1" applyFont="1" applyFill="1" applyBorder="1" applyAlignment="1">
      <alignment horizontal="center" vertical="center"/>
    </xf>
    <xf numFmtId="0" fontId="12" fillId="0" borderId="0" xfId="3" applyAlignment="1">
      <alignment wrapText="1"/>
    </xf>
    <xf numFmtId="164" fontId="5" fillId="0" borderId="11" xfId="0" applyNumberFormat="1" applyFont="1" applyBorder="1" applyAlignment="1">
      <alignment horizontal="center" vertical="center"/>
    </xf>
    <xf numFmtId="164" fontId="5" fillId="0" borderId="7" xfId="0" applyNumberFormat="1" applyFont="1" applyBorder="1" applyAlignment="1">
      <alignment horizontal="center" vertical="center"/>
    </xf>
    <xf numFmtId="3" fontId="12" fillId="0" borderId="0" xfId="3" applyNumberFormat="1"/>
    <xf numFmtId="3" fontId="12" fillId="0" borderId="0" xfId="3" applyNumberFormat="1" applyAlignment="1">
      <alignment wrapText="1"/>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1" fontId="5" fillId="12" borderId="17" xfId="4" applyNumberFormat="1" applyFont="1" applyFill="1" applyBorder="1" applyAlignment="1" applyProtection="1">
      <alignment horizontal="center" vertical="center"/>
      <protection locked="0"/>
    </xf>
    <xf numFmtId="0" fontId="5" fillId="12" borderId="17" xfId="4" applyFont="1" applyFill="1" applyBorder="1" applyAlignment="1" applyProtection="1">
      <alignment horizontal="center" vertical="center"/>
      <protection locked="0"/>
    </xf>
    <xf numFmtId="49" fontId="5" fillId="12" borderId="17" xfId="4" applyNumberFormat="1" applyFont="1" applyFill="1" applyBorder="1" applyAlignment="1" applyProtection="1">
      <alignment horizontal="center" vertical="center"/>
      <protection locked="0"/>
    </xf>
    <xf numFmtId="164" fontId="5" fillId="11" borderId="12" xfId="0" applyNumberFormat="1" applyFont="1" applyFill="1" applyBorder="1" applyAlignment="1">
      <alignment horizontal="center" vertical="center"/>
    </xf>
    <xf numFmtId="3" fontId="3" fillId="0" borderId="0" xfId="5" applyNumberFormat="1"/>
    <xf numFmtId="0" fontId="3" fillId="0" borderId="0" xfId="5"/>
    <xf numFmtId="3" fontId="19" fillId="3" borderId="12" xfId="5" applyNumberFormat="1" applyFont="1" applyFill="1" applyBorder="1" applyAlignment="1">
      <alignment horizontal="center" vertical="center" wrapText="1"/>
    </xf>
    <xf numFmtId="0" fontId="19" fillId="3" borderId="12" xfId="5" applyFont="1" applyFill="1" applyBorder="1" applyAlignment="1">
      <alignment horizontal="center" vertical="center"/>
    </xf>
    <xf numFmtId="164" fontId="5" fillId="9" borderId="7" xfId="0" applyNumberFormat="1" applyFont="1" applyFill="1" applyBorder="1" applyAlignment="1">
      <alignment horizontal="center" vertical="center"/>
    </xf>
    <xf numFmtId="164" fontId="5" fillId="9" borderId="8" xfId="0" applyNumberFormat="1" applyFont="1" applyFill="1" applyBorder="1" applyAlignment="1">
      <alignment horizontal="center" vertical="center"/>
    </xf>
    <xf numFmtId="164" fontId="5" fillId="0" borderId="8" xfId="0" applyNumberFormat="1" applyFont="1" applyBorder="1" applyAlignment="1">
      <alignment horizontal="center" vertical="center"/>
    </xf>
    <xf numFmtId="0" fontId="5" fillId="3" borderId="12" xfId="3" applyFont="1" applyFill="1" applyBorder="1" applyAlignment="1">
      <alignment horizontal="center" vertical="center" wrapText="1"/>
    </xf>
    <xf numFmtId="3" fontId="19" fillId="3" borderId="12" xfId="3" applyNumberFormat="1" applyFont="1" applyFill="1" applyBorder="1" applyAlignment="1">
      <alignment horizontal="center" vertical="center" wrapText="1"/>
    </xf>
    <xf numFmtId="0" fontId="19" fillId="3" borderId="12" xfId="3" applyFont="1" applyFill="1" applyBorder="1" applyAlignment="1">
      <alignment horizontal="center" vertical="center" wrapText="1"/>
    </xf>
    <xf numFmtId="164" fontId="5" fillId="0" borderId="12" xfId="0" applyNumberFormat="1" applyFont="1" applyBorder="1" applyAlignment="1">
      <alignment horizontal="center" vertical="center" wrapText="1"/>
    </xf>
    <xf numFmtId="164" fontId="5" fillId="10" borderId="12" xfId="0" applyNumberFormat="1" applyFont="1" applyFill="1" applyBorder="1" applyAlignment="1">
      <alignment horizontal="center" vertical="center" wrapText="1"/>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30" fillId="11" borderId="13" xfId="4" applyFont="1" applyFill="1" applyBorder="1" applyProtection="1">
      <protection locked="0"/>
    </xf>
    <xf numFmtId="0" fontId="30" fillId="11" borderId="14" xfId="4" applyFont="1" applyFill="1" applyBorder="1" applyProtection="1">
      <protection locked="0"/>
    </xf>
    <xf numFmtId="0" fontId="30"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9" fillId="3" borderId="12" xfId="0" applyFont="1" applyFill="1" applyBorder="1" applyAlignment="1">
      <alignment horizontal="center" vertical="center"/>
    </xf>
    <xf numFmtId="0" fontId="5" fillId="3" borderId="12" xfId="0" applyFont="1" applyFill="1" applyBorder="1" applyAlignment="1">
      <alignment horizontal="center" vertical="center" wrapText="1"/>
    </xf>
    <xf numFmtId="0" fontId="30" fillId="11" borderId="0" xfId="4" applyFont="1" applyFill="1" applyAlignment="1" applyProtection="1">
      <alignment wrapText="1"/>
      <protection locked="0"/>
    </xf>
    <xf numFmtId="0" fontId="30" fillId="11" borderId="0" xfId="4" applyFont="1" applyFill="1" applyProtection="1">
      <protection locked="0"/>
    </xf>
    <xf numFmtId="0" fontId="5" fillId="12" borderId="15" xfId="4" applyFont="1" applyFill="1" applyBorder="1" applyAlignment="1" applyProtection="1">
      <alignment horizontal="center" vertical="center"/>
      <protection locked="0"/>
    </xf>
    <xf numFmtId="0" fontId="30" fillId="11" borderId="0" xfId="4" applyFont="1" applyFill="1" applyAlignment="1" applyProtection="1">
      <alignment vertical="top" wrapText="1"/>
      <protection locked="0"/>
    </xf>
    <xf numFmtId="0" fontId="30" fillId="11" borderId="0" xfId="4" applyFont="1" applyFill="1" applyAlignment="1" applyProtection="1">
      <alignment vertical="top"/>
      <protection locked="0"/>
    </xf>
    <xf numFmtId="0" fontId="27" fillId="11" borderId="1" xfId="4" applyFont="1" applyFill="1" applyBorder="1"/>
    <xf numFmtId="0" fontId="2" fillId="11" borderId="10" xfId="4" applyFill="1" applyBorder="1"/>
    <xf numFmtId="0" fontId="29" fillId="11" borderId="13" xfId="4" applyFont="1" applyFill="1" applyBorder="1" applyAlignment="1">
      <alignment horizontal="center" vertical="center"/>
    </xf>
    <xf numFmtId="0" fontId="29" fillId="11" borderId="0" xfId="4" applyFont="1" applyFill="1" applyAlignment="1">
      <alignment horizontal="center" vertical="center"/>
    </xf>
    <xf numFmtId="0" fontId="29" fillId="11" borderId="14" xfId="4" applyFont="1" applyFill="1" applyBorder="1" applyAlignment="1">
      <alignment horizontal="center" vertical="center"/>
    </xf>
    <xf numFmtId="0" fontId="6" fillId="11" borderId="0" xfId="4" applyFont="1" applyFill="1" applyAlignment="1">
      <alignment horizontal="center" vertical="center"/>
    </xf>
    <xf numFmtId="0" fontId="6" fillId="11" borderId="16" xfId="4" applyFont="1" applyFill="1" applyBorder="1" applyAlignment="1">
      <alignment vertical="center"/>
    </xf>
    <xf numFmtId="0" fontId="5" fillId="11" borderId="13" xfId="4" applyFont="1" applyFill="1" applyBorder="1" applyAlignment="1">
      <alignment vertical="center" wrapText="1"/>
    </xf>
    <xf numFmtId="0" fontId="5" fillId="11" borderId="0" xfId="4" applyFont="1" applyFill="1" applyAlignment="1">
      <alignment horizontal="right" vertical="center" wrapText="1"/>
    </xf>
    <xf numFmtId="0" fontId="5" fillId="11" borderId="0" xfId="4" applyFont="1" applyFill="1" applyAlignment="1">
      <alignment vertical="center" wrapText="1"/>
    </xf>
    <xf numFmtId="14" fontId="5" fillId="13" borderId="0" xfId="4" applyNumberFormat="1" applyFont="1" applyFill="1" applyAlignment="1">
      <alignment horizontal="center" vertical="center"/>
    </xf>
    <xf numFmtId="1" fontId="5" fillId="13" borderId="0" xfId="4" applyNumberFormat="1" applyFont="1" applyFill="1" applyAlignment="1">
      <alignment horizontal="center" vertical="center"/>
    </xf>
    <xf numFmtId="0" fontId="6" fillId="11" borderId="14" xfId="4" applyFont="1" applyFill="1" applyBorder="1" applyAlignment="1">
      <alignment vertical="center"/>
    </xf>
    <xf numFmtId="14" fontId="5" fillId="14" borderId="0" xfId="4" applyNumberFormat="1" applyFont="1" applyFill="1" applyAlignment="1">
      <alignment horizontal="center" vertical="center"/>
    </xf>
    <xf numFmtId="1" fontId="5" fillId="14" borderId="0" xfId="4" applyNumberFormat="1" applyFont="1" applyFill="1" applyAlignment="1">
      <alignment horizontal="center" vertical="center"/>
    </xf>
    <xf numFmtId="0" fontId="2" fillId="11" borderId="14" xfId="4" applyFill="1" applyBorder="1"/>
    <xf numFmtId="0" fontId="30" fillId="11" borderId="13" xfId="4" applyFont="1" applyFill="1" applyBorder="1" applyAlignment="1">
      <alignment wrapText="1"/>
    </xf>
    <xf numFmtId="0" fontId="30" fillId="11" borderId="14" xfId="4" applyFont="1" applyFill="1" applyBorder="1" applyAlignment="1">
      <alignment wrapText="1"/>
    </xf>
    <xf numFmtId="0" fontId="30" fillId="11" borderId="13" xfId="4" applyFont="1" applyFill="1" applyBorder="1"/>
    <xf numFmtId="0" fontId="30" fillId="11" borderId="0" xfId="4" applyFont="1" applyFill="1"/>
    <xf numFmtId="0" fontId="30" fillId="11" borderId="0" xfId="4" applyFont="1" applyFill="1" applyAlignment="1">
      <alignment wrapText="1"/>
    </xf>
    <xf numFmtId="0" fontId="30" fillId="11" borderId="14" xfId="4" applyFont="1" applyFill="1" applyBorder="1"/>
    <xf numFmtId="0" fontId="6" fillId="11" borderId="0" xfId="4" applyFont="1" applyFill="1" applyAlignment="1">
      <alignment horizontal="right" vertical="center" wrapText="1"/>
    </xf>
    <xf numFmtId="0" fontId="31" fillId="11" borderId="14" xfId="4" applyFont="1" applyFill="1" applyBorder="1" applyAlignment="1">
      <alignment vertical="center"/>
    </xf>
    <xf numFmtId="0" fontId="6" fillId="11" borderId="13" xfId="4" applyFont="1" applyFill="1" applyBorder="1" applyAlignment="1">
      <alignment horizontal="right" vertical="center" wrapText="1"/>
    </xf>
    <xf numFmtId="0" fontId="31" fillId="11" borderId="0" xfId="4" applyFont="1" applyFill="1" applyAlignment="1">
      <alignment vertical="center"/>
    </xf>
    <xf numFmtId="0" fontId="30" fillId="11" borderId="0" xfId="4" applyFont="1" applyFill="1" applyAlignment="1">
      <alignment vertical="top"/>
    </xf>
    <xf numFmtId="0" fontId="5" fillId="11" borderId="0" xfId="4" applyFont="1" applyFill="1" applyAlignment="1">
      <alignment vertical="center"/>
    </xf>
    <xf numFmtId="0" fontId="30" fillId="11" borderId="0" xfId="4" applyFont="1" applyFill="1" applyAlignment="1">
      <alignment vertical="center"/>
    </xf>
    <xf numFmtId="0" fontId="30" fillId="11" borderId="14" xfId="4" applyFont="1" applyFill="1" applyBorder="1" applyAlignment="1">
      <alignment vertical="center"/>
    </xf>
    <xf numFmtId="0" fontId="33" fillId="11" borderId="0" xfId="4" applyFont="1" applyFill="1" applyAlignment="1">
      <alignment vertical="center"/>
    </xf>
    <xf numFmtId="0" fontId="33" fillId="11" borderId="14" xfId="4" applyFont="1" applyFill="1" applyBorder="1" applyAlignment="1">
      <alignment vertical="center"/>
    </xf>
    <xf numFmtId="0" fontId="5" fillId="11" borderId="0" xfId="4" applyFont="1" applyFill="1" applyAlignment="1">
      <alignment horizontal="center" vertical="center"/>
    </xf>
    <xf numFmtId="0" fontId="6" fillId="11" borderId="14" xfId="4" applyFont="1" applyFill="1" applyBorder="1" applyAlignment="1">
      <alignment horizontal="center" vertical="center"/>
    </xf>
    <xf numFmtId="0" fontId="30" fillId="11" borderId="13" xfId="4" applyFont="1" applyFill="1" applyBorder="1" applyAlignment="1">
      <alignment vertical="top"/>
    </xf>
    <xf numFmtId="0" fontId="33" fillId="11" borderId="14" xfId="4" applyFont="1" applyFill="1" applyBorder="1"/>
    <xf numFmtId="0" fontId="2" fillId="11" borderId="3" xfId="4" applyFill="1" applyBorder="1"/>
    <xf numFmtId="0" fontId="2" fillId="11" borderId="2" xfId="4" applyFill="1" applyBorder="1"/>
    <xf numFmtId="0" fontId="2" fillId="11" borderId="15" xfId="4" applyFill="1" applyBorder="1"/>
    <xf numFmtId="4" fontId="6" fillId="0" borderId="12" xfId="0" applyNumberFormat="1" applyFont="1" applyBorder="1" applyAlignment="1" applyProtection="1">
      <alignment horizontal="right" vertical="center" shrinkToFit="1"/>
      <protection locked="0"/>
    </xf>
    <xf numFmtId="4" fontId="25" fillId="9" borderId="12" xfId="0" applyNumberFormat="1" applyFont="1" applyFill="1" applyBorder="1" applyAlignment="1" applyProtection="1">
      <alignment horizontal="right" vertical="center" shrinkToFit="1"/>
      <protection locked="0"/>
    </xf>
    <xf numFmtId="4" fontId="6" fillId="9" borderId="12" xfId="0" applyNumberFormat="1" applyFont="1" applyFill="1" applyBorder="1" applyAlignment="1" applyProtection="1">
      <alignment horizontal="right" vertical="center" shrinkToFit="1"/>
      <protection locked="0"/>
    </xf>
    <xf numFmtId="4" fontId="6" fillId="11" borderId="12" xfId="0" applyNumberFormat="1" applyFont="1" applyFill="1" applyBorder="1" applyAlignment="1" applyProtection="1">
      <alignment horizontal="right" vertical="center" shrinkToFit="1"/>
      <protection locked="0"/>
    </xf>
    <xf numFmtId="4" fontId="18" fillId="10" borderId="12" xfId="5" applyNumberFormat="1" applyFont="1" applyFill="1" applyBorder="1" applyAlignment="1">
      <alignment horizontal="right" vertical="center" shrinkToFit="1"/>
    </xf>
    <xf numFmtId="4" fontId="6" fillId="0" borderId="12" xfId="5" applyNumberFormat="1" applyFont="1" applyBorder="1" applyAlignment="1" applyProtection="1">
      <alignment horizontal="right" vertical="center" shrinkToFit="1"/>
      <protection locked="0"/>
    </xf>
    <xf numFmtId="4" fontId="18" fillId="10" borderId="12" xfId="5" applyNumberFormat="1" applyFont="1" applyFill="1" applyBorder="1" applyAlignment="1" applyProtection="1">
      <alignment horizontal="right" vertical="center" shrinkToFit="1"/>
      <protection locked="0"/>
    </xf>
    <xf numFmtId="4" fontId="18" fillId="0" borderId="12" xfId="5" applyNumberFormat="1" applyFont="1" applyBorder="1" applyAlignment="1" applyProtection="1">
      <alignment horizontal="right" vertical="center" shrinkToFit="1"/>
      <protection locked="0"/>
    </xf>
    <xf numFmtId="4" fontId="18" fillId="10" borderId="12" xfId="5" applyNumberFormat="1" applyFont="1" applyFill="1" applyBorder="1" applyAlignment="1">
      <alignment vertical="center"/>
    </xf>
    <xf numFmtId="4" fontId="6" fillId="0" borderId="12" xfId="5" applyNumberFormat="1" applyFont="1" applyBorder="1" applyAlignment="1" applyProtection="1">
      <alignment vertical="center"/>
      <protection locked="0"/>
    </xf>
    <xf numFmtId="4" fontId="6" fillId="9" borderId="12" xfId="0" applyNumberFormat="1" applyFont="1" applyFill="1" applyBorder="1" applyAlignment="1">
      <alignment vertical="center"/>
    </xf>
    <xf numFmtId="4" fontId="6" fillId="0" borderId="12" xfId="0" applyNumberFormat="1" applyFont="1" applyBorder="1" applyAlignment="1" applyProtection="1">
      <alignment horizontal="right" vertical="center" wrapText="1"/>
      <protection locked="0"/>
    </xf>
    <xf numFmtId="4" fontId="18" fillId="10" borderId="12" xfId="0" applyNumberFormat="1" applyFont="1" applyFill="1" applyBorder="1" applyAlignment="1">
      <alignment horizontal="right" vertical="center" wrapText="1"/>
    </xf>
    <xf numFmtId="4" fontId="6" fillId="0" borderId="12" xfId="0" applyNumberFormat="1" applyFont="1" applyBorder="1" applyAlignment="1" applyProtection="1">
      <alignment vertical="center" wrapText="1"/>
      <protection locked="0"/>
    </xf>
    <xf numFmtId="4" fontId="18" fillId="10" borderId="12" xfId="0" applyNumberFormat="1" applyFont="1" applyFill="1" applyBorder="1" applyAlignment="1">
      <alignment vertical="center" wrapText="1"/>
    </xf>
    <xf numFmtId="0" fontId="19" fillId="3" borderId="12" xfId="3" applyFont="1" applyFill="1" applyBorder="1" applyAlignment="1">
      <alignment horizontal="center" vertical="center"/>
    </xf>
    <xf numFmtId="4" fontId="6" fillId="0" borderId="11" xfId="0" applyNumberFormat="1" applyFont="1" applyBorder="1" applyAlignment="1" applyProtection="1">
      <alignment vertical="center"/>
      <protection locked="0"/>
    </xf>
    <xf numFmtId="4" fontId="6" fillId="0" borderId="7" xfId="0" applyNumberFormat="1" applyFont="1" applyBorder="1" applyAlignment="1" applyProtection="1">
      <alignment vertical="center"/>
      <protection locked="0"/>
    </xf>
    <xf numFmtId="4" fontId="6" fillId="9" borderId="7" xfId="0" applyNumberFormat="1" applyFont="1" applyFill="1" applyBorder="1" applyAlignment="1" applyProtection="1">
      <alignment vertical="center"/>
      <protection locked="0"/>
    </xf>
    <xf numFmtId="4" fontId="18" fillId="10" borderId="8" xfId="0" applyNumberFormat="1" applyFont="1" applyFill="1" applyBorder="1" applyAlignment="1">
      <alignment vertical="center"/>
    </xf>
    <xf numFmtId="4" fontId="18" fillId="9" borderId="7" xfId="0" applyNumberFormat="1" applyFont="1" applyFill="1" applyBorder="1" applyAlignment="1">
      <alignment vertical="center"/>
    </xf>
    <xf numFmtId="4" fontId="18" fillId="9" borderId="8" xfId="0" applyNumberFormat="1" applyFont="1" applyFill="1" applyBorder="1" applyAlignment="1">
      <alignment vertical="center"/>
    </xf>
    <xf numFmtId="4" fontId="18" fillId="0" borderId="8" xfId="0" applyNumberFormat="1" applyFont="1" applyBorder="1" applyAlignment="1">
      <alignment vertical="center"/>
    </xf>
    <xf numFmtId="3" fontId="10" fillId="3" borderId="12" xfId="0" applyNumberFormat="1" applyFont="1" applyFill="1" applyBorder="1" applyAlignment="1">
      <alignment horizontal="center" vertical="center" wrapText="1"/>
    </xf>
    <xf numFmtId="3" fontId="35" fillId="3" borderId="12" xfId="0" applyNumberFormat="1" applyFont="1" applyFill="1" applyBorder="1" applyAlignment="1">
      <alignment horizontal="center" vertical="center" wrapText="1"/>
    </xf>
    <xf numFmtId="49" fontId="10" fillId="3" borderId="12"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165" fontId="19" fillId="0" borderId="12" xfId="0" applyNumberFormat="1" applyFont="1" applyBorder="1" applyAlignment="1">
      <alignment horizontal="center" vertical="center"/>
    </xf>
    <xf numFmtId="165" fontId="19" fillId="9" borderId="12" xfId="0" applyNumberFormat="1" applyFont="1" applyFill="1" applyBorder="1" applyAlignment="1">
      <alignment horizontal="center" vertical="center"/>
    </xf>
    <xf numFmtId="4" fontId="4" fillId="8" borderId="12" xfId="0" applyNumberFormat="1" applyFont="1" applyFill="1" applyBorder="1" applyAlignment="1">
      <alignment vertical="center" shrinkToFit="1"/>
    </xf>
    <xf numFmtId="4" fontId="4" fillId="0" borderId="12" xfId="0" applyNumberFormat="1" applyFont="1" applyBorder="1" applyAlignment="1" applyProtection="1">
      <alignment vertical="center" shrinkToFit="1"/>
      <protection locked="0"/>
    </xf>
    <xf numFmtId="4" fontId="24" fillId="0" borderId="12" xfId="0" applyNumberFormat="1" applyFont="1" applyBorder="1" applyAlignment="1">
      <alignment vertical="center" shrinkToFit="1"/>
    </xf>
    <xf numFmtId="4" fontId="24" fillId="9" borderId="12" xfId="0" applyNumberFormat="1" applyFont="1" applyFill="1" applyBorder="1" applyAlignment="1">
      <alignment vertical="center" shrinkToFit="1"/>
    </xf>
    <xf numFmtId="0" fontId="52" fillId="0" borderId="0" xfId="0" applyFont="1" applyAlignment="1">
      <alignment vertical="center"/>
    </xf>
    <xf numFmtId="0" fontId="53" fillId="47" borderId="0" xfId="0" applyFont="1" applyFill="1" applyAlignment="1">
      <alignment horizontal="center" vertical="center"/>
    </xf>
    <xf numFmtId="0" fontId="53" fillId="47" borderId="5" xfId="0" applyFont="1" applyFill="1" applyBorder="1" applyAlignment="1">
      <alignment horizontal="center" vertical="center" wrapText="1"/>
    </xf>
    <xf numFmtId="0" fontId="53" fillId="47" borderId="5" xfId="0" applyFont="1" applyFill="1" applyBorder="1" applyAlignment="1">
      <alignment horizontal="center" vertical="center"/>
    </xf>
    <xf numFmtId="0" fontId="53" fillId="47" borderId="5" xfId="0" applyFont="1" applyFill="1" applyBorder="1" applyAlignment="1">
      <alignment horizontal="left" vertical="center"/>
    </xf>
    <xf numFmtId="0" fontId="53" fillId="47" borderId="0" xfId="0" applyFont="1" applyFill="1" applyAlignment="1">
      <alignment horizontal="center" vertical="center" wrapText="1"/>
    </xf>
    <xf numFmtId="0" fontId="54" fillId="0" borderId="2" xfId="0" applyFont="1" applyBorder="1" applyAlignment="1">
      <alignment horizontal="center" vertical="center" wrapText="1"/>
    </xf>
    <xf numFmtId="0" fontId="52" fillId="0" borderId="0" xfId="0" applyFont="1"/>
    <xf numFmtId="3" fontId="3" fillId="0" borderId="0" xfId="0" applyNumberFormat="1" applyFont="1"/>
    <xf numFmtId="0" fontId="53" fillId="0" borderId="2" xfId="0" applyFont="1" applyBorder="1" applyAlignment="1">
      <alignment horizontal="center" vertical="center"/>
    </xf>
    <xf numFmtId="0" fontId="3" fillId="0" borderId="0" xfId="0" applyFont="1" applyAlignment="1">
      <alignment horizontal="center"/>
    </xf>
    <xf numFmtId="0" fontId="3" fillId="0" borderId="0" xfId="0" applyFont="1"/>
    <xf numFmtId="0" fontId="7" fillId="0" borderId="0" xfId="0" applyFont="1"/>
    <xf numFmtId="3" fontId="3" fillId="0" borderId="2" xfId="0" applyNumberFormat="1" applyFont="1" applyBorder="1"/>
    <xf numFmtId="3" fontId="3" fillId="48" borderId="2" xfId="0" applyNumberFormat="1" applyFont="1" applyFill="1" applyBorder="1"/>
    <xf numFmtId="3" fontId="3" fillId="48" borderId="1" xfId="0" applyNumberFormat="1" applyFont="1" applyFill="1" applyBorder="1"/>
    <xf numFmtId="0" fontId="3" fillId="0" borderId="2" xfId="0" applyFont="1" applyBorder="1" applyAlignment="1">
      <alignment horizontal="center"/>
    </xf>
    <xf numFmtId="0" fontId="3" fillId="48" borderId="2" xfId="0" applyFont="1" applyFill="1" applyBorder="1" applyAlignment="1">
      <alignment horizontal="center"/>
    </xf>
    <xf numFmtId="0" fontId="3" fillId="48" borderId="1" xfId="0" applyFont="1" applyFill="1" applyBorder="1" applyAlignment="1">
      <alignment horizontal="center"/>
    </xf>
    <xf numFmtId="0" fontId="3" fillId="0" borderId="2" xfId="0" applyFont="1" applyBorder="1"/>
    <xf numFmtId="0" fontId="3" fillId="48" borderId="2" xfId="0" applyFont="1" applyFill="1" applyBorder="1"/>
    <xf numFmtId="0" fontId="3" fillId="48" borderId="1" xfId="0" applyFont="1" applyFill="1" applyBorder="1"/>
    <xf numFmtId="0" fontId="3" fillId="0" borderId="1" xfId="0" applyFont="1" applyBorder="1"/>
    <xf numFmtId="0" fontId="3" fillId="0" borderId="1" xfId="0" applyFont="1" applyBorder="1" applyAlignment="1">
      <alignment horizontal="center"/>
    </xf>
    <xf numFmtId="3" fontId="3" fillId="0" borderId="1" xfId="0" applyNumberFormat="1" applyFont="1" applyBorder="1"/>
    <xf numFmtId="0" fontId="3" fillId="0" borderId="1" xfId="0" applyFont="1" applyBorder="1" applyAlignment="1">
      <alignment horizontal="left"/>
    </xf>
    <xf numFmtId="0" fontId="3" fillId="0" borderId="1" xfId="0" applyFont="1" applyBorder="1" applyAlignment="1">
      <alignment horizontal="left" wrapText="1"/>
    </xf>
    <xf numFmtId="3" fontId="3" fillId="0" borderId="1" xfId="0" applyNumberFormat="1" applyFont="1" applyBorder="1" applyAlignment="1">
      <alignment horizontal="right"/>
    </xf>
    <xf numFmtId="0" fontId="3" fillId="0" borderId="0" xfId="0" applyFont="1" applyAlignment="1">
      <alignment horizontal="left"/>
    </xf>
    <xf numFmtId="3" fontId="3" fillId="0" borderId="0" xfId="0" applyNumberFormat="1" applyFont="1" applyAlignment="1">
      <alignment horizontal="right"/>
    </xf>
    <xf numFmtId="3" fontId="50" fillId="0" borderId="2" xfId="0" applyNumberFormat="1" applyFont="1" applyBorder="1"/>
    <xf numFmtId="0" fontId="3" fillId="0" borderId="2" xfId="0" applyFont="1" applyBorder="1" applyAlignment="1">
      <alignment horizontal="left"/>
    </xf>
    <xf numFmtId="0" fontId="3" fillId="0" borderId="2" xfId="0" applyFont="1" applyBorder="1" applyAlignment="1">
      <alignment horizontal="right"/>
    </xf>
    <xf numFmtId="3" fontId="53" fillId="47" borderId="5" xfId="0" applyNumberFormat="1" applyFont="1" applyFill="1" applyBorder="1" applyAlignment="1">
      <alignment horizontal="center" vertical="center" wrapText="1"/>
    </xf>
    <xf numFmtId="3" fontId="53" fillId="47" borderId="0" xfId="0" applyNumberFormat="1" applyFont="1" applyFill="1" applyAlignment="1">
      <alignment horizontal="center" vertical="center" wrapText="1"/>
    </xf>
    <xf numFmtId="3" fontId="50" fillId="0" borderId="1" xfId="0" applyNumberFormat="1" applyFont="1" applyBorder="1" applyAlignment="1">
      <alignment horizontal="right"/>
    </xf>
    <xf numFmtId="0" fontId="50" fillId="0" borderId="0" xfId="0" applyFont="1"/>
    <xf numFmtId="0" fontId="3" fillId="0" borderId="5" xfId="0" applyFont="1" applyBorder="1"/>
    <xf numFmtId="0" fontId="3" fillId="0" borderId="5" xfId="0" applyFont="1" applyBorder="1" applyAlignment="1">
      <alignment horizontal="center"/>
    </xf>
    <xf numFmtId="3" fontId="3" fillId="0" borderId="5" xfId="0" applyNumberFormat="1" applyFont="1" applyBorder="1"/>
    <xf numFmtId="0" fontId="3" fillId="48" borderId="1" xfId="0" applyFont="1" applyFill="1" applyBorder="1" applyAlignment="1">
      <alignment wrapText="1"/>
    </xf>
    <xf numFmtId="0" fontId="3" fillId="48" borderId="0" xfId="0" applyFont="1" applyFill="1"/>
    <xf numFmtId="0" fontId="3" fillId="48" borderId="0" xfId="0" applyFont="1" applyFill="1" applyAlignment="1">
      <alignment horizontal="center"/>
    </xf>
    <xf numFmtId="3" fontId="3" fillId="48" borderId="0" xfId="0" applyNumberFormat="1" applyFont="1" applyFill="1"/>
    <xf numFmtId="0" fontId="3" fillId="48" borderId="0" xfId="0" applyFont="1" applyFill="1" applyAlignment="1">
      <alignment wrapText="1"/>
    </xf>
    <xf numFmtId="0" fontId="3" fillId="48" borderId="2" xfId="0" applyFont="1" applyFill="1" applyBorder="1" applyAlignment="1">
      <alignment wrapText="1"/>
    </xf>
    <xf numFmtId="0" fontId="3" fillId="0" borderId="0" xfId="0" applyFont="1" applyAlignment="1">
      <alignment wrapText="1"/>
    </xf>
    <xf numFmtId="0" fontId="55" fillId="0" borderId="0" xfId="0" applyFont="1" applyAlignment="1">
      <alignment vertical="center"/>
    </xf>
    <xf numFmtId="0" fontId="55" fillId="0" borderId="0" xfId="0" applyFont="1"/>
    <xf numFmtId="0" fontId="26" fillId="11" borderId="9" xfId="4" applyFont="1" applyFill="1" applyBorder="1" applyAlignment="1">
      <alignment vertical="center"/>
    </xf>
    <xf numFmtId="0" fontId="26" fillId="11" borderId="1" xfId="4" applyFont="1" applyFill="1" applyBorder="1" applyAlignment="1">
      <alignment vertical="center"/>
    </xf>
    <xf numFmtId="0" fontId="29" fillId="11" borderId="13" xfId="4" applyFont="1" applyFill="1" applyBorder="1" applyAlignment="1">
      <alignment horizontal="center" vertical="center"/>
    </xf>
    <xf numFmtId="0" fontId="29" fillId="11" borderId="0" xfId="4" applyFont="1" applyFill="1" applyAlignment="1">
      <alignment horizontal="center" vertical="center"/>
    </xf>
    <xf numFmtId="0" fontId="29" fillId="11" borderId="14" xfId="4" applyFont="1" applyFill="1" applyBorder="1" applyAlignment="1">
      <alignment horizontal="center" vertical="center"/>
    </xf>
    <xf numFmtId="0" fontId="5" fillId="11" borderId="13" xfId="4" applyFont="1" applyFill="1" applyBorder="1" applyAlignment="1">
      <alignment vertical="center" wrapText="1"/>
    </xf>
    <xf numFmtId="0" fontId="5" fillId="11" borderId="0" xfId="4" applyFont="1" applyFill="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15" xfId="4" applyNumberFormat="1" applyFont="1" applyFill="1" applyBorder="1" applyAlignment="1" applyProtection="1">
      <alignment horizontal="center" vertical="center"/>
      <protection locked="0"/>
    </xf>
    <xf numFmtId="0" fontId="5" fillId="0" borderId="13" xfId="4" applyFont="1" applyBorder="1" applyAlignment="1">
      <alignment horizontal="center" vertical="center" wrapText="1"/>
    </xf>
    <xf numFmtId="0" fontId="5" fillId="0" borderId="0" xfId="4" applyFont="1" applyAlignment="1">
      <alignment horizontal="center" vertical="center" wrapText="1"/>
    </xf>
    <xf numFmtId="0" fontId="5" fillId="0" borderId="14" xfId="4" applyFont="1" applyBorder="1" applyAlignment="1">
      <alignment horizontal="center" vertical="center" wrapText="1"/>
    </xf>
    <xf numFmtId="0" fontId="6" fillId="11" borderId="13" xfId="4" applyFont="1" applyFill="1" applyBorder="1" applyAlignment="1">
      <alignment horizontal="right" vertical="center" wrapText="1"/>
    </xf>
    <xf numFmtId="0" fontId="6" fillId="11" borderId="14" xfId="4" applyFont="1" applyFill="1" applyBorder="1" applyAlignment="1">
      <alignment horizontal="right" vertical="center" wrapText="1"/>
    </xf>
    <xf numFmtId="49" fontId="5" fillId="12" borderId="3" xfId="4" applyNumberFormat="1" applyFont="1" applyFill="1" applyBorder="1" applyAlignment="1" applyProtection="1">
      <alignment horizontal="center" vertical="center"/>
      <protection locked="0"/>
    </xf>
    <xf numFmtId="49" fontId="5" fillId="12" borderId="15" xfId="4" applyNumberFormat="1" applyFont="1" applyFill="1" applyBorder="1" applyAlignment="1" applyProtection="1">
      <alignment horizontal="center" vertical="center"/>
      <protection locked="0"/>
    </xf>
    <xf numFmtId="0" fontId="30" fillId="11" borderId="13" xfId="4" applyFont="1" applyFill="1" applyBorder="1" applyAlignment="1">
      <alignment wrapText="1"/>
    </xf>
    <xf numFmtId="0" fontId="30" fillId="11" borderId="0" xfId="4" applyFont="1" applyFill="1" applyAlignment="1">
      <alignment wrapText="1"/>
    </xf>
    <xf numFmtId="0" fontId="30" fillId="11" borderId="0" xfId="4" applyFont="1" applyFill="1"/>
    <xf numFmtId="0" fontId="28" fillId="11" borderId="13" xfId="4" applyFont="1" applyFill="1" applyBorder="1" applyAlignment="1">
      <alignment horizontal="center" vertical="center" wrapText="1"/>
    </xf>
    <xf numFmtId="0" fontId="28" fillId="11" borderId="0" xfId="4" applyFont="1" applyFill="1" applyAlignment="1">
      <alignment horizontal="center" vertical="center" wrapText="1"/>
    </xf>
    <xf numFmtId="0" fontId="6" fillId="11" borderId="13" xfId="4" applyFont="1" applyFill="1" applyBorder="1" applyAlignment="1">
      <alignment horizontal="right" vertical="center"/>
    </xf>
    <xf numFmtId="0" fontId="6" fillId="11" borderId="14" xfId="4" applyFont="1" applyFill="1" applyBorder="1" applyAlignment="1">
      <alignment horizontal="right" vertical="center"/>
    </xf>
    <xf numFmtId="0" fontId="6" fillId="11" borderId="0" xfId="4" applyFont="1" applyFill="1" applyAlignment="1">
      <alignment horizontal="right" vertical="center" wrapText="1"/>
    </xf>
    <xf numFmtId="0" fontId="5" fillId="12" borderId="3" xfId="4" applyFont="1" applyFill="1" applyBorder="1" applyAlignment="1" applyProtection="1">
      <alignment horizontal="center" vertical="center"/>
      <protection locked="0"/>
    </xf>
    <xf numFmtId="0" fontId="5" fillId="12" borderId="15" xfId="4" applyFont="1" applyFill="1" applyBorder="1" applyAlignment="1" applyProtection="1">
      <alignment horizontal="center" vertical="center"/>
      <protection locked="0"/>
    </xf>
    <xf numFmtId="0" fontId="30" fillId="11" borderId="13" xfId="4" applyFont="1" applyFill="1" applyBorder="1" applyAlignment="1">
      <alignment vertical="center" wrapText="1"/>
    </xf>
    <xf numFmtId="0" fontId="30" fillId="11" borderId="0" xfId="4" applyFont="1" applyFill="1" applyAlignment="1">
      <alignment vertical="center" wrapText="1"/>
    </xf>
    <xf numFmtId="0" fontId="6" fillId="11" borderId="0" xfId="4" applyFont="1" applyFill="1" applyAlignment="1">
      <alignment horizontal="righ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15" xfId="4" applyFont="1" applyFill="1" applyBorder="1" applyAlignment="1" applyProtection="1">
      <alignment vertical="center"/>
      <protection locked="0"/>
    </xf>
    <xf numFmtId="0" fontId="31" fillId="11" borderId="13" xfId="4" applyFont="1" applyFill="1" applyBorder="1" applyAlignment="1">
      <alignment vertical="center"/>
    </xf>
    <xf numFmtId="0" fontId="31" fillId="11" borderId="0" xfId="4" applyFont="1" applyFill="1" applyAlignment="1">
      <alignment vertical="center"/>
    </xf>
    <xf numFmtId="0" fontId="30" fillId="11" borderId="0" xfId="4" applyFont="1" applyFill="1" applyProtection="1">
      <protection locked="0"/>
    </xf>
    <xf numFmtId="0" fontId="6" fillId="11" borderId="0" xfId="4" applyFont="1" applyFill="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15" xfId="4" applyFont="1" applyFill="1" applyBorder="1" applyProtection="1">
      <protection locked="0"/>
    </xf>
    <xf numFmtId="0" fontId="6" fillId="11" borderId="13" xfId="4" applyFont="1" applyFill="1" applyBorder="1" applyAlignment="1">
      <alignment horizontal="center" vertical="center"/>
    </xf>
    <xf numFmtId="0" fontId="6" fillId="11" borderId="0" xfId="4" applyFont="1" applyFill="1" applyAlignment="1">
      <alignment horizontal="center" vertical="center"/>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15" xfId="4" applyFont="1" applyFill="1" applyBorder="1" applyAlignment="1" applyProtection="1">
      <alignment horizontal="right" vertical="center"/>
      <protection locked="0"/>
    </xf>
    <xf numFmtId="0" fontId="30" fillId="11" borderId="0" xfId="4" applyFont="1" applyFill="1" applyAlignment="1" applyProtection="1">
      <alignment vertical="top" wrapText="1"/>
      <protection locked="0"/>
    </xf>
    <xf numFmtId="0" fontId="30" fillId="11" borderId="0" xfId="4" applyFont="1" applyFill="1" applyAlignment="1">
      <alignment vertical="top"/>
    </xf>
    <xf numFmtId="0" fontId="30" fillId="11" borderId="0" xfId="4" applyFont="1" applyFill="1" applyAlignment="1" applyProtection="1">
      <alignment vertical="top"/>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15" xfId="4" applyNumberFormat="1" applyFont="1" applyFill="1" applyBorder="1" applyAlignment="1" applyProtection="1">
      <alignment vertical="center"/>
      <protection locked="0"/>
    </xf>
    <xf numFmtId="0" fontId="6" fillId="11" borderId="14" xfId="4" applyFont="1" applyFill="1" applyBorder="1" applyAlignment="1">
      <alignment horizontal="center" vertical="center"/>
    </xf>
    <xf numFmtId="0" fontId="6" fillId="11" borderId="13" xfId="4" applyFont="1" applyFill="1" applyBorder="1" applyAlignment="1">
      <alignment horizontal="left" vertical="center"/>
    </xf>
    <xf numFmtId="0" fontId="6" fillId="11" borderId="0" xfId="4" applyFont="1" applyFill="1" applyAlignment="1">
      <alignment horizontal="left" vertical="center"/>
    </xf>
    <xf numFmtId="0" fontId="6" fillId="11" borderId="0" xfId="4" applyFont="1" applyFill="1" applyAlignment="1">
      <alignment vertical="top"/>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15"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6" fillId="0" borderId="12" xfId="0" applyFont="1" applyBorder="1" applyAlignment="1">
      <alignment horizontal="left" vertical="center" wrapText="1"/>
    </xf>
    <xf numFmtId="0" fontId="6" fillId="9"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12" xfId="0" applyFont="1" applyFill="1" applyBorder="1" applyAlignment="1">
      <alignment horizontal="center" vertical="center"/>
    </xf>
    <xf numFmtId="0" fontId="0" fillId="0" borderId="12" xfId="0" applyBorder="1" applyAlignment="1">
      <alignment horizontal="center" vertical="center"/>
    </xf>
    <xf numFmtId="0" fontId="5"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2" fillId="4" borderId="12" xfId="0" applyFont="1" applyFill="1" applyBorder="1" applyAlignment="1" applyProtection="1">
      <alignment horizontal="left" vertical="center" wrapText="1"/>
      <protection locked="0"/>
    </xf>
    <xf numFmtId="0" fontId="5" fillId="0" borderId="12" xfId="0" applyFont="1" applyBorder="1" applyAlignment="1">
      <alignment horizontal="left" vertical="center" wrapText="1"/>
    </xf>
    <xf numFmtId="0" fontId="6" fillId="11" borderId="12" xfId="0" applyFont="1" applyFill="1" applyBorder="1" applyAlignment="1">
      <alignment horizontal="left" vertical="center" wrapText="1"/>
    </xf>
    <xf numFmtId="0" fontId="5" fillId="4" borderId="12" xfId="0" applyFont="1" applyFill="1" applyBorder="1" applyAlignment="1" applyProtection="1">
      <alignment horizontal="left" vertical="center" wrapText="1"/>
      <protection locked="0"/>
    </xf>
    <xf numFmtId="0" fontId="6" fillId="4" borderId="12" xfId="0" applyFont="1" applyFill="1" applyBorder="1" applyAlignment="1" applyProtection="1">
      <alignment vertical="center"/>
      <protection locked="0"/>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12" xfId="5" applyFont="1" applyFill="1" applyBorder="1" applyAlignment="1">
      <alignment horizontal="center" vertical="center" wrapText="1"/>
    </xf>
    <xf numFmtId="0" fontId="3" fillId="0" borderId="12" xfId="5" applyBorder="1" applyAlignment="1">
      <alignment horizontal="center" vertical="center" wrapText="1"/>
    </xf>
    <xf numFmtId="3" fontId="19" fillId="3" borderId="12" xfId="5" applyNumberFormat="1" applyFont="1" applyFill="1" applyBorder="1" applyAlignment="1">
      <alignment horizontal="center" vertical="center" wrapText="1"/>
    </xf>
    <xf numFmtId="3" fontId="3" fillId="0" borderId="12" xfId="5" applyNumberFormat="1" applyBorder="1" applyAlignment="1">
      <alignment horizontal="center" vertical="center" wrapText="1"/>
    </xf>
    <xf numFmtId="0" fontId="16" fillId="9" borderId="12" xfId="0" applyFont="1" applyFill="1" applyBorder="1" applyAlignment="1">
      <alignment horizontal="left" vertical="center" wrapText="1"/>
    </xf>
    <xf numFmtId="0" fontId="22" fillId="0" borderId="12" xfId="0" applyFont="1" applyBorder="1" applyAlignment="1">
      <alignment horizontal="left" vertical="center" wrapText="1"/>
    </xf>
    <xf numFmtId="0" fontId="19" fillId="3" borderId="12" xfId="5" applyFont="1" applyFill="1" applyBorder="1" applyAlignment="1">
      <alignment horizontal="center" vertical="center"/>
    </xf>
    <xf numFmtId="0" fontId="3" fillId="0" borderId="12" xfId="5" applyBorder="1" applyAlignment="1">
      <alignment horizontal="center" vertical="center"/>
    </xf>
    <xf numFmtId="0" fontId="6" fillId="0" borderId="12" xfId="0" applyFont="1" applyBorder="1" applyAlignment="1">
      <alignment horizontal="left" vertical="center" wrapText="1" indent="1"/>
    </xf>
    <xf numFmtId="0" fontId="6" fillId="9" borderId="12" xfId="0" applyFont="1" applyFill="1" applyBorder="1" applyAlignment="1">
      <alignment horizontal="left" vertical="center" wrapText="1" indent="1"/>
    </xf>
    <xf numFmtId="0" fontId="16" fillId="0" borderId="12" xfId="0" applyFont="1" applyBorder="1" applyAlignment="1">
      <alignment horizontal="left" vertical="center" wrapText="1"/>
    </xf>
    <xf numFmtId="0" fontId="13" fillId="4" borderId="12" xfId="5" applyFont="1" applyFill="1" applyBorder="1" applyAlignment="1">
      <alignment horizontal="left" vertical="center" wrapText="1"/>
    </xf>
    <xf numFmtId="0" fontId="13" fillId="4" borderId="12" xfId="5" applyFont="1" applyFill="1" applyBorder="1" applyAlignment="1">
      <alignment vertical="center" wrapText="1"/>
    </xf>
    <xf numFmtId="0" fontId="3" fillId="0" borderId="12" xfId="5" applyBorder="1"/>
    <xf numFmtId="0" fontId="6" fillId="11" borderId="12" xfId="0" applyFont="1" applyFill="1" applyBorder="1" applyAlignment="1">
      <alignment horizontal="left" vertical="center" wrapText="1" indent="1"/>
    </xf>
    <xf numFmtId="0" fontId="13" fillId="9" borderId="12" xfId="0" applyFont="1" applyFill="1" applyBorder="1" applyAlignment="1">
      <alignment horizontal="left" vertical="center" wrapText="1"/>
    </xf>
    <xf numFmtId="0" fontId="13" fillId="0" borderId="12" xfId="0" applyFont="1" applyBorder="1" applyAlignment="1">
      <alignment horizontal="left" vertical="center" wrapText="1" indent="1"/>
    </xf>
    <xf numFmtId="0" fontId="5" fillId="4" borderId="12" xfId="5" applyFont="1" applyFill="1" applyBorder="1" applyAlignment="1">
      <alignment horizontal="left" vertical="center" wrapText="1"/>
    </xf>
    <xf numFmtId="0" fontId="5" fillId="4" borderId="12" xfId="5" applyFont="1" applyFill="1" applyBorder="1" applyAlignment="1">
      <alignment vertical="center" wrapText="1"/>
    </xf>
    <xf numFmtId="0" fontId="5" fillId="9" borderId="12" xfId="0" applyFont="1" applyFill="1" applyBorder="1" applyAlignment="1">
      <alignment horizontal="left" vertical="center" wrapText="1" indent="1"/>
    </xf>
    <xf numFmtId="0" fontId="6" fillId="0" borderId="12" xfId="5" applyFont="1" applyBorder="1" applyAlignment="1">
      <alignment horizontal="left" vertical="center" wrapText="1" inden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10" borderId="12" xfId="0" applyFont="1" applyFill="1" applyBorder="1" applyAlignment="1">
      <alignment horizontal="left" vertical="center" wrapText="1"/>
    </xf>
    <xf numFmtId="0" fontId="6" fillId="10" borderId="12" xfId="0" applyFont="1" applyFill="1" applyBorder="1" applyAlignment="1">
      <alignment horizontal="left" vertical="center" wrapText="1"/>
    </xf>
    <xf numFmtId="0" fontId="5" fillId="3" borderId="12" xfId="3" applyFont="1" applyFill="1" applyBorder="1" applyAlignment="1">
      <alignment horizontal="center" vertical="center" wrapText="1"/>
    </xf>
    <xf numFmtId="0" fontId="19" fillId="3" borderId="12" xfId="3" applyFont="1" applyFill="1" applyBorder="1" applyAlignment="1">
      <alignment horizontal="center" vertical="center" wrapText="1"/>
    </xf>
    <xf numFmtId="0" fontId="13" fillId="7" borderId="12" xfId="0" applyFont="1" applyFill="1" applyBorder="1" applyAlignment="1">
      <alignment horizontal="left" vertical="center" wrapText="1" shrinkToFit="1"/>
    </xf>
    <xf numFmtId="0" fontId="13" fillId="10" borderId="12" xfId="0" applyFont="1" applyFill="1" applyBorder="1" applyAlignment="1">
      <alignment horizontal="left" vertical="center" wrapText="1"/>
    </xf>
    <xf numFmtId="0" fontId="13" fillId="0" borderId="12" xfId="0" applyFont="1" applyBorder="1" applyAlignment="1">
      <alignment horizontal="left" vertical="center" wrapText="1"/>
    </xf>
    <xf numFmtId="0" fontId="6" fillId="0" borderId="7" xfId="0" applyFont="1" applyBorder="1" applyAlignment="1">
      <alignment horizontal="left" vertical="center" wrapText="1"/>
    </xf>
    <xf numFmtId="0" fontId="6" fillId="0" borderId="7" xfId="0" applyFont="1" applyBorder="1" applyAlignment="1">
      <alignment horizontal="left" vertical="center" wrapText="1" indent="1"/>
    </xf>
    <xf numFmtId="0" fontId="5" fillId="9" borderId="7" xfId="0" applyFont="1" applyFill="1" applyBorder="1" applyAlignment="1">
      <alignment horizontal="left" vertical="center" wrapText="1"/>
    </xf>
    <xf numFmtId="0" fontId="6" fillId="0" borderId="11" xfId="0" applyFont="1" applyBorder="1" applyAlignment="1">
      <alignment horizontal="left" vertical="center" wrapText="1"/>
    </xf>
    <xf numFmtId="0" fontId="13" fillId="7" borderId="9"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10" xfId="0" applyFont="1" applyFill="1" applyBorder="1" applyAlignment="1">
      <alignment horizontal="left" vertical="center" shrinkToFit="1"/>
    </xf>
    <xf numFmtId="0" fontId="13" fillId="9" borderId="8" xfId="0" applyFont="1" applyFill="1" applyBorder="1" applyAlignment="1">
      <alignment horizontal="left" vertical="center" wrapText="1"/>
    </xf>
    <xf numFmtId="0" fontId="6" fillId="0" borderId="11" xfId="0" applyFont="1" applyBorder="1" applyAlignment="1">
      <alignment horizontal="left" vertical="center" wrapText="1" indent="1"/>
    </xf>
    <xf numFmtId="0" fontId="5" fillId="9" borderId="7"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8" xfId="0" applyFont="1" applyBorder="1" applyAlignment="1">
      <alignment horizontal="left" vertical="center" wrapText="1"/>
    </xf>
    <xf numFmtId="0" fontId="13" fillId="9" borderId="7" xfId="0" applyFont="1" applyFill="1" applyBorder="1" applyAlignment="1">
      <alignment horizontal="left" vertical="center" wrapText="1"/>
    </xf>
    <xf numFmtId="0" fontId="13" fillId="0" borderId="7" xfId="0" applyFont="1" applyBorder="1" applyAlignment="1">
      <alignment horizontal="left" vertical="center" wrapText="1"/>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4" fillId="0" borderId="12" xfId="0" applyFont="1" applyBorder="1" applyAlignment="1">
      <alignment horizontal="left" vertical="center" wrapText="1"/>
    </xf>
    <xf numFmtId="0" fontId="19" fillId="9" borderId="12"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4" fillId="0" borderId="12" xfId="0" applyFont="1" applyBorder="1" applyAlignment="1">
      <alignment horizontal="center" vertical="center" wrapText="1"/>
    </xf>
    <xf numFmtId="0" fontId="4" fillId="0" borderId="12" xfId="0" applyFont="1" applyBorder="1"/>
    <xf numFmtId="3" fontId="10" fillId="3" borderId="12" xfId="0" applyNumberFormat="1" applyFont="1" applyFill="1" applyBorder="1" applyAlignment="1">
      <alignment horizontal="center" vertical="center" wrapText="1"/>
    </xf>
    <xf numFmtId="3" fontId="4" fillId="0" borderId="12" xfId="0" applyNumberFormat="1" applyFont="1" applyBorder="1"/>
    <xf numFmtId="49" fontId="10" fillId="3" borderId="12" xfId="0" applyNumberFormat="1" applyFont="1" applyFill="1" applyBorder="1" applyAlignment="1">
      <alignment horizontal="center" vertical="center" wrapText="1"/>
    </xf>
    <xf numFmtId="0" fontId="21" fillId="6" borderId="12" xfId="0" applyFont="1" applyFill="1" applyBorder="1" applyAlignment="1">
      <alignment horizontal="left" vertical="center"/>
    </xf>
    <xf numFmtId="0" fontId="23" fillId="6" borderId="12" xfId="0" applyFont="1" applyFill="1" applyBorder="1" applyAlignment="1">
      <alignment vertical="center"/>
    </xf>
    <xf numFmtId="0" fontId="4" fillId="0" borderId="12" xfId="0" applyFont="1" applyBorder="1" applyAlignment="1">
      <alignment vertical="center"/>
    </xf>
    <xf numFmtId="0" fontId="19" fillId="0" borderId="12" xfId="0" applyFont="1" applyBorder="1" applyAlignment="1">
      <alignment horizontal="left" vertical="center" wrapText="1"/>
    </xf>
    <xf numFmtId="0" fontId="21" fillId="9" borderId="12" xfId="0" applyFont="1" applyFill="1" applyBorder="1" applyAlignment="1">
      <alignment horizontal="left" vertical="center" wrapText="1"/>
    </xf>
    <xf numFmtId="0" fontId="3"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left" vertical="center"/>
    </xf>
    <xf numFmtId="0" fontId="3" fillId="0" borderId="2" xfId="0" applyFont="1" applyBorder="1" applyAlignment="1">
      <alignment horizontal="left"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3" fontId="3" fillId="0" borderId="1" xfId="0" applyNumberFormat="1" applyFont="1" applyBorder="1" applyAlignment="1">
      <alignment horizontal="right" vertical="center"/>
    </xf>
    <xf numFmtId="3" fontId="3" fillId="0" borderId="2" xfId="0" applyNumberFormat="1" applyFont="1" applyBorder="1" applyAlignment="1">
      <alignment horizontal="right" vertical="center"/>
    </xf>
    <xf numFmtId="0" fontId="3" fillId="48" borderId="1" xfId="0" applyFont="1" applyFill="1" applyBorder="1" applyAlignment="1">
      <alignment horizontal="left" vertical="center"/>
    </xf>
    <xf numFmtId="0" fontId="3" fillId="48" borderId="2" xfId="0" applyFont="1" applyFill="1" applyBorder="1" applyAlignment="1">
      <alignment horizontal="left" vertical="center"/>
    </xf>
    <xf numFmtId="0" fontId="3" fillId="48" borderId="1" xfId="0" applyFont="1" applyFill="1" applyBorder="1" applyAlignment="1">
      <alignment horizontal="left" vertical="center" wrapText="1"/>
    </xf>
    <xf numFmtId="0" fontId="3" fillId="48" borderId="2" xfId="0" applyFont="1" applyFill="1" applyBorder="1" applyAlignment="1">
      <alignment horizontal="left" vertical="center" wrapText="1"/>
    </xf>
    <xf numFmtId="3" fontId="3" fillId="48" borderId="1" xfId="0" applyNumberFormat="1" applyFont="1" applyFill="1" applyBorder="1" applyAlignment="1">
      <alignment horizontal="right" vertical="center"/>
    </xf>
    <xf numFmtId="3" fontId="3" fillId="48" borderId="2" xfId="0" applyNumberFormat="1" applyFont="1" applyFill="1" applyBorder="1" applyAlignment="1">
      <alignment horizontal="right" vertic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3" fillId="0" borderId="0" xfId="0" applyFont="1" applyAlignment="1">
      <alignment horizontal="center" vertical="center"/>
    </xf>
    <xf numFmtId="3" fontId="3" fillId="0" borderId="0" xfId="0" applyNumberFormat="1" applyFont="1" applyAlignment="1">
      <alignment horizontal="right" vertical="center"/>
    </xf>
    <xf numFmtId="0" fontId="3" fillId="48" borderId="0" xfId="0" applyFont="1" applyFill="1" applyAlignment="1">
      <alignment horizontal="left" vertical="center"/>
    </xf>
    <xf numFmtId="0" fontId="3" fillId="48" borderId="1" xfId="0" applyFont="1" applyFill="1" applyBorder="1" applyAlignment="1">
      <alignment horizontal="center" vertical="center"/>
    </xf>
    <xf numFmtId="0" fontId="3" fillId="48" borderId="0" xfId="0" applyFont="1" applyFill="1" applyAlignment="1">
      <alignment horizontal="center" vertical="center"/>
    </xf>
    <xf numFmtId="0" fontId="3" fillId="48" borderId="2" xfId="0" applyFont="1" applyFill="1" applyBorder="1" applyAlignment="1">
      <alignment horizontal="center" vertical="center"/>
    </xf>
    <xf numFmtId="3" fontId="3" fillId="48" borderId="0" xfId="0" applyNumberFormat="1" applyFont="1" applyFill="1" applyAlignment="1">
      <alignment horizontal="right" vertical="center"/>
    </xf>
  </cellXfs>
  <cellStyles count="48">
    <cellStyle name="20% - Isticanje1" xfId="22" builtinId="30" customBuiltin="1"/>
    <cellStyle name="20% - Isticanje2" xfId="25" builtinId="34" customBuiltin="1"/>
    <cellStyle name="20% - Isticanje3" xfId="28" builtinId="38" customBuiltin="1"/>
    <cellStyle name="20% - Isticanje4" xfId="31" builtinId="42" customBuiltin="1"/>
    <cellStyle name="20% - Isticanje5" xfId="34" builtinId="46" customBuiltin="1"/>
    <cellStyle name="20% - Isticanje6" xfId="37" builtinId="50" customBuiltin="1"/>
    <cellStyle name="40% - Isticanje1" xfId="23" builtinId="31" customBuiltin="1"/>
    <cellStyle name="40% - Isticanje2" xfId="26" builtinId="35" customBuiltin="1"/>
    <cellStyle name="40% - Isticanje3" xfId="29" builtinId="39" customBuiltin="1"/>
    <cellStyle name="40% - Isticanje4" xfId="32" builtinId="43" customBuiltin="1"/>
    <cellStyle name="40% - Isticanje5" xfId="35" builtinId="47" customBuiltin="1"/>
    <cellStyle name="40% - Isticanje6" xfId="38" builtinId="51" customBuiltin="1"/>
    <cellStyle name="60% - Isticanje1 2" xfId="42" xr:uid="{044D4192-7342-486A-AE8B-DFEDBD51F33C}"/>
    <cellStyle name="60% - Isticanje2 2" xfId="43" xr:uid="{EE1CAB98-948C-43C3-9107-2D93EB04B23D}"/>
    <cellStyle name="60% - Isticanje3 2" xfId="44" xr:uid="{9C0D8037-4F56-4E02-9816-17FA2703E40D}"/>
    <cellStyle name="60% - Isticanje4 2" xfId="45" xr:uid="{3BDCC5C5-3DFA-4967-B6EC-B98B5EDB8941}"/>
    <cellStyle name="60% - Isticanje5 2" xfId="46" xr:uid="{94695767-E96B-4F82-90D7-0BD49C73EBC6}"/>
    <cellStyle name="60% - Isticanje6 2" xfId="47" xr:uid="{CC765801-FB7A-483B-825F-148B2D8E4B1E}"/>
    <cellStyle name="Bilješka 2" xfId="41" xr:uid="{8E473EFF-4F2F-4130-B65A-CEFF7C39C3B2}"/>
    <cellStyle name="Dobro" xfId="11" builtinId="26" customBuiltin="1"/>
    <cellStyle name="Hyperlink 2" xfId="2" xr:uid="{00000000-0005-0000-0000-000000000000}"/>
    <cellStyle name="Isticanje1" xfId="21" builtinId="29" customBuiltin="1"/>
    <cellStyle name="Isticanje2" xfId="24" builtinId="33" customBuiltin="1"/>
    <cellStyle name="Isticanje3" xfId="27" builtinId="37" customBuiltin="1"/>
    <cellStyle name="Isticanje4" xfId="30" builtinId="41" customBuiltin="1"/>
    <cellStyle name="Isticanje5" xfId="33" builtinId="45" customBuiltin="1"/>
    <cellStyle name="Isticanje6" xfId="36" builtinId="49" customBuiltin="1"/>
    <cellStyle name="Izlaz" xfId="14" builtinId="21" customBuiltin="1"/>
    <cellStyle name="Izračun" xfId="15" builtinId="22" customBuiltin="1"/>
    <cellStyle name="Loše" xfId="12" builtinId="27" customBuiltin="1"/>
    <cellStyle name="Naslov" xfId="6" builtinId="15" customBuiltin="1"/>
    <cellStyle name="Naslov 1" xfId="7" builtinId="16" customBuiltin="1"/>
    <cellStyle name="Naslov 2" xfId="8" builtinId="17" customBuiltin="1"/>
    <cellStyle name="Naslov 3" xfId="9" builtinId="18" customBuiltin="1"/>
    <cellStyle name="Naslov 4" xfId="10" builtinId="19" customBuiltin="1"/>
    <cellStyle name="Neutralno 2" xfId="40" xr:uid="{5D711965-34FF-423E-AB86-A3DF05B59778}"/>
    <cellStyle name="Normal 2" xfId="3" xr:uid="{00000000-0005-0000-0000-000002000000}"/>
    <cellStyle name="Normal 2 2" xfId="5" xr:uid="{00000000-0005-0000-0000-000003000000}"/>
    <cellStyle name="Normal 3" xfId="4" xr:uid="{00000000-0005-0000-0000-000004000000}"/>
    <cellStyle name="Normalno" xfId="0" builtinId="0"/>
    <cellStyle name="Normalno 2" xfId="39" xr:uid="{2BAB79F3-5A0B-4269-97AA-B0E1E30A8A1F}"/>
    <cellStyle name="Povezana ćelija" xfId="16" builtinId="24" customBuiltin="1"/>
    <cellStyle name="Provjera ćelije" xfId="17" builtinId="23" customBuiltin="1"/>
    <cellStyle name="Style 1" xfId="1" xr:uid="{00000000-0005-0000-0000-000005000000}"/>
    <cellStyle name="Tekst objašnjenja" xfId="19" builtinId="53" customBuiltin="1"/>
    <cellStyle name="Tekst upozorenja" xfId="18" builtinId="11" customBuiltin="1"/>
    <cellStyle name="Ukupni zbroj" xfId="20" builtinId="25" customBuiltin="1"/>
    <cellStyle name="Unos" xfId="13" builtinId="20" customBuiltin="1"/>
  </cellStyles>
  <dxfs count="1">
    <dxf>
      <font>
        <b/>
        <i val="0"/>
        <condense val="0"/>
        <extend val="0"/>
        <color indexed="16"/>
      </font>
      <fill>
        <patternFill>
          <bgColor indexed="11"/>
        </patternFill>
      </fill>
    </dxf>
  </dxfs>
  <tableStyles count="1" defaultTableStyle="TableStyleMedium2" defaultPivotStyle="PivotStyleLight16">
    <tableStyle name="Invisible" pivot="0" table="0" count="0" xr9:uid="{2247F3D6-676A-4A05-BCF1-6E8C4E8B92A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72"/>
  <sheetViews>
    <sheetView view="pageBreakPreview" topLeftCell="A15" zoomScaleNormal="100" zoomScaleSheetLayoutView="100" workbookViewId="0">
      <selection activeCell="A17" sqref="A17:F17"/>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72" t="s">
        <v>305</v>
      </c>
      <c r="B1" s="173"/>
      <c r="C1" s="173"/>
      <c r="D1" s="51"/>
      <c r="E1" s="51"/>
      <c r="F1" s="51"/>
      <c r="G1" s="51"/>
      <c r="H1" s="51"/>
      <c r="I1" s="51"/>
      <c r="J1" s="52"/>
    </row>
    <row r="2" spans="1:20" ht="14.45" customHeight="1" x14ac:dyDescent="0.25">
      <c r="A2" s="174" t="s">
        <v>321</v>
      </c>
      <c r="B2" s="175"/>
      <c r="C2" s="175"/>
      <c r="D2" s="175"/>
      <c r="E2" s="175"/>
      <c r="F2" s="175"/>
      <c r="G2" s="175"/>
      <c r="H2" s="175"/>
      <c r="I2" s="175"/>
      <c r="J2" s="176"/>
      <c r="N2" s="34">
        <v>1</v>
      </c>
    </row>
    <row r="3" spans="1:20" x14ac:dyDescent="0.25">
      <c r="A3" s="53"/>
      <c r="B3" s="54"/>
      <c r="C3" s="54"/>
      <c r="D3" s="54"/>
      <c r="E3" s="54"/>
      <c r="F3" s="54"/>
      <c r="G3" s="54"/>
      <c r="H3" s="54"/>
      <c r="I3" s="54"/>
      <c r="J3" s="55"/>
      <c r="N3" s="34">
        <v>2</v>
      </c>
    </row>
    <row r="4" spans="1:20" ht="33.6" customHeight="1" x14ac:dyDescent="0.25">
      <c r="A4" s="177" t="s">
        <v>306</v>
      </c>
      <c r="B4" s="178"/>
      <c r="C4" s="178"/>
      <c r="D4" s="178"/>
      <c r="E4" s="179">
        <v>46023</v>
      </c>
      <c r="F4" s="180"/>
      <c r="G4" s="56" t="s">
        <v>0</v>
      </c>
      <c r="H4" s="179">
        <v>46112</v>
      </c>
      <c r="I4" s="180"/>
      <c r="J4" s="57"/>
      <c r="N4" s="34">
        <v>3</v>
      </c>
    </row>
    <row r="5" spans="1:20" s="33" customFormat="1" ht="10.15" customHeight="1" x14ac:dyDescent="0.25">
      <c r="A5" s="181"/>
      <c r="B5" s="182"/>
      <c r="C5" s="182"/>
      <c r="D5" s="182"/>
      <c r="E5" s="182"/>
      <c r="F5" s="182"/>
      <c r="G5" s="182"/>
      <c r="H5" s="182"/>
      <c r="I5" s="182"/>
      <c r="J5" s="183"/>
      <c r="N5" s="34">
        <v>4</v>
      </c>
    </row>
    <row r="6" spans="1:20" ht="20.45" customHeight="1" x14ac:dyDescent="0.25">
      <c r="A6" s="58"/>
      <c r="B6" s="59" t="s">
        <v>326</v>
      </c>
      <c r="C6" s="60"/>
      <c r="D6" s="60"/>
      <c r="E6" s="17">
        <v>2026</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327</v>
      </c>
      <c r="C8" s="60"/>
      <c r="D8" s="60"/>
      <c r="E8" s="17">
        <v>1</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91" t="s">
        <v>328</v>
      </c>
      <c r="B10" s="192"/>
      <c r="C10" s="192"/>
      <c r="D10" s="192"/>
      <c r="E10" s="192"/>
      <c r="F10" s="192"/>
      <c r="G10" s="192"/>
      <c r="H10" s="192"/>
      <c r="I10" s="192"/>
      <c r="J10" s="66"/>
    </row>
    <row r="11" spans="1:20" ht="24.6" customHeight="1" x14ac:dyDescent="0.25">
      <c r="A11" s="193" t="s">
        <v>307</v>
      </c>
      <c r="B11" s="194"/>
      <c r="C11" s="186" t="s">
        <v>449</v>
      </c>
      <c r="D11" s="187"/>
      <c r="E11" s="67"/>
      <c r="F11" s="195" t="s">
        <v>329</v>
      </c>
      <c r="G11" s="185"/>
      <c r="H11" s="196" t="s">
        <v>450</v>
      </c>
      <c r="I11" s="197"/>
      <c r="J11" s="68"/>
    </row>
    <row r="12" spans="1:20" ht="14.45" customHeight="1" x14ac:dyDescent="0.25">
      <c r="A12" s="69"/>
      <c r="B12" s="70"/>
      <c r="C12" s="70"/>
      <c r="D12" s="70"/>
      <c r="E12" s="189"/>
      <c r="F12" s="189"/>
      <c r="G12" s="189"/>
      <c r="H12" s="189"/>
      <c r="I12" s="71"/>
      <c r="J12" s="68"/>
    </row>
    <row r="13" spans="1:20" ht="21" customHeight="1" x14ac:dyDescent="0.25">
      <c r="A13" s="184" t="s">
        <v>322</v>
      </c>
      <c r="B13" s="185"/>
      <c r="C13" s="186" t="s">
        <v>451</v>
      </c>
      <c r="D13" s="187"/>
      <c r="E13" s="188"/>
      <c r="F13" s="189"/>
      <c r="G13" s="189"/>
      <c r="H13" s="189"/>
      <c r="I13" s="71"/>
      <c r="J13" s="68"/>
    </row>
    <row r="14" spans="1:20" ht="10.9" customHeight="1" x14ac:dyDescent="0.25">
      <c r="A14" s="67"/>
      <c r="B14" s="71"/>
      <c r="C14" s="47"/>
      <c r="D14" s="47"/>
      <c r="E14" s="190"/>
      <c r="F14" s="190"/>
      <c r="G14" s="190"/>
      <c r="H14" s="190"/>
      <c r="I14" s="70"/>
      <c r="J14" s="72"/>
    </row>
    <row r="15" spans="1:20" ht="22.9" customHeight="1" x14ac:dyDescent="0.25">
      <c r="A15" s="184" t="s">
        <v>308</v>
      </c>
      <c r="B15" s="185"/>
      <c r="C15" s="186" t="s">
        <v>452</v>
      </c>
      <c r="D15" s="187"/>
      <c r="E15" s="204"/>
      <c r="F15" s="205"/>
      <c r="G15" s="73" t="s">
        <v>330</v>
      </c>
      <c r="H15" s="196" t="s">
        <v>453</v>
      </c>
      <c r="I15" s="197"/>
      <c r="J15" s="74"/>
    </row>
    <row r="16" spans="1:20" ht="10.9" customHeight="1" x14ac:dyDescent="0.25">
      <c r="A16" s="67"/>
      <c r="B16" s="71"/>
      <c r="C16" s="70"/>
      <c r="D16" s="70"/>
      <c r="E16" s="190"/>
      <c r="F16" s="190"/>
      <c r="G16" s="206"/>
      <c r="H16" s="206"/>
      <c r="I16" s="70"/>
      <c r="J16" s="72"/>
    </row>
    <row r="17" spans="1:10" ht="22.9" customHeight="1" x14ac:dyDescent="0.25">
      <c r="A17" s="75"/>
      <c r="B17" s="73" t="s">
        <v>331</v>
      </c>
      <c r="C17" s="186" t="s">
        <v>454</v>
      </c>
      <c r="D17" s="187"/>
      <c r="E17" s="76"/>
      <c r="F17" s="76"/>
      <c r="G17" s="76"/>
      <c r="H17" s="76"/>
      <c r="I17" s="76"/>
      <c r="J17" s="74"/>
    </row>
    <row r="18" spans="1:10" x14ac:dyDescent="0.25">
      <c r="A18" s="198"/>
      <c r="B18" s="199"/>
      <c r="C18" s="190"/>
      <c r="D18" s="190"/>
      <c r="E18" s="190"/>
      <c r="F18" s="190"/>
      <c r="G18" s="190"/>
      <c r="H18" s="190"/>
      <c r="I18" s="70"/>
      <c r="J18" s="72"/>
    </row>
    <row r="19" spans="1:10" x14ac:dyDescent="0.25">
      <c r="A19" s="193" t="s">
        <v>309</v>
      </c>
      <c r="B19" s="200"/>
      <c r="C19" s="201" t="s">
        <v>455</v>
      </c>
      <c r="D19" s="202"/>
      <c r="E19" s="202"/>
      <c r="F19" s="202"/>
      <c r="G19" s="202"/>
      <c r="H19" s="202"/>
      <c r="I19" s="202"/>
      <c r="J19" s="203"/>
    </row>
    <row r="20" spans="1:10" x14ac:dyDescent="0.25">
      <c r="A20" s="69"/>
      <c r="B20" s="70"/>
      <c r="C20" s="77"/>
      <c r="D20" s="70"/>
      <c r="E20" s="190"/>
      <c r="F20" s="190"/>
      <c r="G20" s="190"/>
      <c r="H20" s="190"/>
      <c r="I20" s="70"/>
      <c r="J20" s="72"/>
    </row>
    <row r="21" spans="1:10" x14ac:dyDescent="0.25">
      <c r="A21" s="193" t="s">
        <v>310</v>
      </c>
      <c r="B21" s="200"/>
      <c r="C21" s="196">
        <v>51000</v>
      </c>
      <c r="D21" s="197"/>
      <c r="E21" s="190"/>
      <c r="F21" s="190"/>
      <c r="G21" s="201" t="s">
        <v>456</v>
      </c>
      <c r="H21" s="202"/>
      <c r="I21" s="202"/>
      <c r="J21" s="203"/>
    </row>
    <row r="22" spans="1:10" x14ac:dyDescent="0.25">
      <c r="A22" s="69"/>
      <c r="B22" s="70"/>
      <c r="C22" s="70"/>
      <c r="D22" s="70"/>
      <c r="E22" s="190"/>
      <c r="F22" s="190"/>
      <c r="G22" s="190"/>
      <c r="H22" s="190"/>
      <c r="I22" s="70"/>
      <c r="J22" s="72"/>
    </row>
    <row r="23" spans="1:10" x14ac:dyDescent="0.25">
      <c r="A23" s="193" t="s">
        <v>311</v>
      </c>
      <c r="B23" s="200"/>
      <c r="C23" s="201" t="s">
        <v>457</v>
      </c>
      <c r="D23" s="202"/>
      <c r="E23" s="202"/>
      <c r="F23" s="202"/>
      <c r="G23" s="202"/>
      <c r="H23" s="202"/>
      <c r="I23" s="202"/>
      <c r="J23" s="203"/>
    </row>
    <row r="24" spans="1:10" x14ac:dyDescent="0.25">
      <c r="A24" s="69"/>
      <c r="B24" s="70"/>
      <c r="C24" s="47"/>
      <c r="D24" s="70"/>
      <c r="E24" s="190"/>
      <c r="F24" s="190"/>
      <c r="G24" s="190"/>
      <c r="H24" s="190"/>
      <c r="I24" s="70"/>
      <c r="J24" s="72"/>
    </row>
    <row r="25" spans="1:10" x14ac:dyDescent="0.25">
      <c r="A25" s="193" t="s">
        <v>312</v>
      </c>
      <c r="B25" s="200"/>
      <c r="C25" s="208" t="s">
        <v>458</v>
      </c>
      <c r="D25" s="209"/>
      <c r="E25" s="209"/>
      <c r="F25" s="209"/>
      <c r="G25" s="209"/>
      <c r="H25" s="209"/>
      <c r="I25" s="209"/>
      <c r="J25" s="210"/>
    </row>
    <row r="26" spans="1:10" x14ac:dyDescent="0.25">
      <c r="A26" s="69"/>
      <c r="B26" s="70"/>
      <c r="C26" s="77"/>
      <c r="D26" s="70"/>
      <c r="E26" s="190"/>
      <c r="F26" s="190"/>
      <c r="G26" s="190"/>
      <c r="H26" s="190"/>
      <c r="I26" s="70"/>
      <c r="J26" s="72"/>
    </row>
    <row r="27" spans="1:10" x14ac:dyDescent="0.25">
      <c r="A27" s="193" t="s">
        <v>313</v>
      </c>
      <c r="B27" s="200"/>
      <c r="C27" s="208" t="s">
        <v>459</v>
      </c>
      <c r="D27" s="209"/>
      <c r="E27" s="209"/>
      <c r="F27" s="209"/>
      <c r="G27" s="209"/>
      <c r="H27" s="209"/>
      <c r="I27" s="209"/>
      <c r="J27" s="210"/>
    </row>
    <row r="28" spans="1:10" ht="13.9" customHeight="1" x14ac:dyDescent="0.25">
      <c r="A28" s="69"/>
      <c r="B28" s="70"/>
      <c r="C28" s="77"/>
      <c r="D28" s="70"/>
      <c r="E28" s="190"/>
      <c r="F28" s="190"/>
      <c r="G28" s="190"/>
      <c r="H28" s="190"/>
      <c r="I28" s="70"/>
      <c r="J28" s="72"/>
    </row>
    <row r="29" spans="1:10" ht="22.9" customHeight="1" x14ac:dyDescent="0.25">
      <c r="A29" s="184" t="s">
        <v>323</v>
      </c>
      <c r="B29" s="200"/>
      <c r="C29" s="18">
        <v>352</v>
      </c>
      <c r="D29" s="78"/>
      <c r="E29" s="207"/>
      <c r="F29" s="207"/>
      <c r="G29" s="207"/>
      <c r="H29" s="207"/>
      <c r="I29" s="79"/>
      <c r="J29" s="80"/>
    </row>
    <row r="30" spans="1:10" x14ac:dyDescent="0.25">
      <c r="A30" s="69"/>
      <c r="B30" s="70"/>
      <c r="C30" s="70"/>
      <c r="D30" s="70"/>
      <c r="E30" s="190"/>
      <c r="F30" s="190"/>
      <c r="G30" s="190"/>
      <c r="H30" s="190"/>
      <c r="I30" s="79"/>
      <c r="J30" s="80"/>
    </row>
    <row r="31" spans="1:10" x14ac:dyDescent="0.25">
      <c r="A31" s="193" t="s">
        <v>314</v>
      </c>
      <c r="B31" s="200"/>
      <c r="C31" s="19" t="s">
        <v>333</v>
      </c>
      <c r="D31" s="211" t="s">
        <v>332</v>
      </c>
      <c r="E31" s="212"/>
      <c r="F31" s="212"/>
      <c r="G31" s="212"/>
      <c r="H31" s="70"/>
      <c r="I31" s="81" t="s">
        <v>333</v>
      </c>
      <c r="J31" s="82" t="s">
        <v>334</v>
      </c>
    </row>
    <row r="32" spans="1:10" x14ac:dyDescent="0.25">
      <c r="A32" s="193"/>
      <c r="B32" s="200"/>
      <c r="C32" s="83"/>
      <c r="D32" s="56"/>
      <c r="E32" s="205"/>
      <c r="F32" s="205"/>
      <c r="G32" s="205"/>
      <c r="H32" s="205"/>
      <c r="I32" s="79"/>
      <c r="J32" s="80"/>
    </row>
    <row r="33" spans="1:10" x14ac:dyDescent="0.25">
      <c r="A33" s="193" t="s">
        <v>324</v>
      </c>
      <c r="B33" s="200"/>
      <c r="C33" s="18" t="s">
        <v>336</v>
      </c>
      <c r="D33" s="211" t="s">
        <v>335</v>
      </c>
      <c r="E33" s="212"/>
      <c r="F33" s="212"/>
      <c r="G33" s="212"/>
      <c r="H33" s="76"/>
      <c r="I33" s="81" t="s">
        <v>336</v>
      </c>
      <c r="J33" s="82" t="s">
        <v>337</v>
      </c>
    </row>
    <row r="34" spans="1:10" x14ac:dyDescent="0.25">
      <c r="A34" s="69"/>
      <c r="B34" s="70"/>
      <c r="C34" s="70"/>
      <c r="D34" s="70"/>
      <c r="E34" s="190"/>
      <c r="F34" s="190"/>
      <c r="G34" s="190"/>
      <c r="H34" s="190"/>
      <c r="I34" s="70"/>
      <c r="J34" s="72"/>
    </row>
    <row r="35" spans="1:10" x14ac:dyDescent="0.25">
      <c r="A35" s="211" t="s">
        <v>325</v>
      </c>
      <c r="B35" s="212"/>
      <c r="C35" s="212"/>
      <c r="D35" s="212"/>
      <c r="E35" s="212" t="s">
        <v>315</v>
      </c>
      <c r="F35" s="212"/>
      <c r="G35" s="212"/>
      <c r="H35" s="212"/>
      <c r="I35" s="212"/>
      <c r="J35" s="84" t="s">
        <v>316</v>
      </c>
    </row>
    <row r="36" spans="1:10" x14ac:dyDescent="0.25">
      <c r="A36" s="69"/>
      <c r="B36" s="70"/>
      <c r="C36" s="70"/>
      <c r="D36" s="70"/>
      <c r="E36" s="190"/>
      <c r="F36" s="190"/>
      <c r="G36" s="190"/>
      <c r="H36" s="190"/>
      <c r="I36" s="70"/>
      <c r="J36" s="80"/>
    </row>
    <row r="37" spans="1:10" x14ac:dyDescent="0.25">
      <c r="A37" s="213"/>
      <c r="B37" s="214"/>
      <c r="C37" s="214"/>
      <c r="D37" s="214"/>
      <c r="E37" s="213"/>
      <c r="F37" s="214"/>
      <c r="G37" s="214"/>
      <c r="H37" s="214"/>
      <c r="I37" s="215"/>
      <c r="J37" s="48"/>
    </row>
    <row r="38" spans="1:10" x14ac:dyDescent="0.25">
      <c r="A38" s="39"/>
      <c r="B38" s="47"/>
      <c r="C38" s="50"/>
      <c r="D38" s="216"/>
      <c r="E38" s="216"/>
      <c r="F38" s="216"/>
      <c r="G38" s="216"/>
      <c r="H38" s="216"/>
      <c r="I38" s="216"/>
      <c r="J38" s="40"/>
    </row>
    <row r="39" spans="1:10" x14ac:dyDescent="0.25">
      <c r="A39" s="213"/>
      <c r="B39" s="214"/>
      <c r="C39" s="214"/>
      <c r="D39" s="215"/>
      <c r="E39" s="213"/>
      <c r="F39" s="214"/>
      <c r="G39" s="214"/>
      <c r="H39" s="214"/>
      <c r="I39" s="215"/>
      <c r="J39" s="18"/>
    </row>
    <row r="40" spans="1:10" x14ac:dyDescent="0.25">
      <c r="A40" s="39"/>
      <c r="B40" s="47"/>
      <c r="C40" s="50"/>
      <c r="D40" s="49"/>
      <c r="E40" s="216"/>
      <c r="F40" s="216"/>
      <c r="G40" s="216"/>
      <c r="H40" s="216"/>
      <c r="I40" s="46"/>
      <c r="J40" s="40"/>
    </row>
    <row r="41" spans="1:10" x14ac:dyDescent="0.25">
      <c r="A41" s="213"/>
      <c r="B41" s="214"/>
      <c r="C41" s="214"/>
      <c r="D41" s="215"/>
      <c r="E41" s="213"/>
      <c r="F41" s="214"/>
      <c r="G41" s="214"/>
      <c r="H41" s="214"/>
      <c r="I41" s="215"/>
      <c r="J41" s="18"/>
    </row>
    <row r="42" spans="1:10" x14ac:dyDescent="0.25">
      <c r="A42" s="39"/>
      <c r="B42" s="47"/>
      <c r="C42" s="50"/>
      <c r="D42" s="49"/>
      <c r="E42" s="216"/>
      <c r="F42" s="216"/>
      <c r="G42" s="216"/>
      <c r="H42" s="216"/>
      <c r="I42" s="46"/>
      <c r="J42" s="40"/>
    </row>
    <row r="43" spans="1:10" x14ac:dyDescent="0.25">
      <c r="A43" s="213"/>
      <c r="B43" s="214"/>
      <c r="C43" s="214"/>
      <c r="D43" s="215"/>
      <c r="E43" s="213"/>
      <c r="F43" s="214"/>
      <c r="G43" s="214"/>
      <c r="H43" s="214"/>
      <c r="I43" s="215"/>
      <c r="J43" s="18"/>
    </row>
    <row r="44" spans="1:10" x14ac:dyDescent="0.25">
      <c r="A44" s="41"/>
      <c r="B44" s="50"/>
      <c r="C44" s="218"/>
      <c r="D44" s="218"/>
      <c r="E44" s="206"/>
      <c r="F44" s="206"/>
      <c r="G44" s="218"/>
      <c r="H44" s="218"/>
      <c r="I44" s="218"/>
      <c r="J44" s="40"/>
    </row>
    <row r="45" spans="1:10" x14ac:dyDescent="0.25">
      <c r="A45" s="213"/>
      <c r="B45" s="214"/>
      <c r="C45" s="214"/>
      <c r="D45" s="215"/>
      <c r="E45" s="213"/>
      <c r="F45" s="214"/>
      <c r="G45" s="214"/>
      <c r="H45" s="214"/>
      <c r="I45" s="215"/>
      <c r="J45" s="18"/>
    </row>
    <row r="46" spans="1:10" x14ac:dyDescent="0.25">
      <c r="A46" s="41"/>
      <c r="B46" s="50"/>
      <c r="C46" s="50"/>
      <c r="D46" s="47"/>
      <c r="E46" s="206"/>
      <c r="F46" s="206"/>
      <c r="G46" s="218"/>
      <c r="H46" s="218"/>
      <c r="I46" s="47"/>
      <c r="J46" s="40"/>
    </row>
    <row r="47" spans="1:10" x14ac:dyDescent="0.25">
      <c r="A47" s="213"/>
      <c r="B47" s="214"/>
      <c r="C47" s="214"/>
      <c r="D47" s="215"/>
      <c r="E47" s="213"/>
      <c r="F47" s="214"/>
      <c r="G47" s="214"/>
      <c r="H47" s="214"/>
      <c r="I47" s="215"/>
      <c r="J47" s="18"/>
    </row>
    <row r="48" spans="1:10" x14ac:dyDescent="0.25">
      <c r="A48" s="85"/>
      <c r="B48" s="77"/>
      <c r="C48" s="77"/>
      <c r="D48" s="70"/>
      <c r="E48" s="190"/>
      <c r="F48" s="190"/>
      <c r="G48" s="217"/>
      <c r="H48" s="217"/>
      <c r="I48" s="70"/>
      <c r="J48" s="86" t="s">
        <v>338</v>
      </c>
    </row>
    <row r="49" spans="1:10" x14ac:dyDescent="0.25">
      <c r="A49" s="85"/>
      <c r="B49" s="77"/>
      <c r="C49" s="77"/>
      <c r="D49" s="70"/>
      <c r="E49" s="190"/>
      <c r="F49" s="190"/>
      <c r="G49" s="217"/>
      <c r="H49" s="217"/>
      <c r="I49" s="70"/>
      <c r="J49" s="86" t="s">
        <v>339</v>
      </c>
    </row>
    <row r="50" spans="1:10" ht="14.45" customHeight="1" x14ac:dyDescent="0.25">
      <c r="A50" s="184" t="s">
        <v>317</v>
      </c>
      <c r="B50" s="195"/>
      <c r="C50" s="196" t="s">
        <v>339</v>
      </c>
      <c r="D50" s="197"/>
      <c r="E50" s="223" t="s">
        <v>340</v>
      </c>
      <c r="F50" s="224"/>
      <c r="G50" s="201"/>
      <c r="H50" s="202"/>
      <c r="I50" s="202"/>
      <c r="J50" s="203"/>
    </row>
    <row r="51" spans="1:10" x14ac:dyDescent="0.25">
      <c r="A51" s="85"/>
      <c r="B51" s="77"/>
      <c r="C51" s="217"/>
      <c r="D51" s="217"/>
      <c r="E51" s="190"/>
      <c r="F51" s="190"/>
      <c r="G51" s="225" t="s">
        <v>341</v>
      </c>
      <c r="H51" s="225"/>
      <c r="I51" s="225"/>
      <c r="J51" s="63"/>
    </row>
    <row r="52" spans="1:10" ht="13.9" customHeight="1" x14ac:dyDescent="0.25">
      <c r="A52" s="184" t="s">
        <v>318</v>
      </c>
      <c r="B52" s="195"/>
      <c r="C52" s="201" t="s">
        <v>460</v>
      </c>
      <c r="D52" s="202"/>
      <c r="E52" s="202"/>
      <c r="F52" s="202"/>
      <c r="G52" s="202"/>
      <c r="H52" s="202"/>
      <c r="I52" s="202"/>
      <c r="J52" s="203"/>
    </row>
    <row r="53" spans="1:10" x14ac:dyDescent="0.25">
      <c r="A53" s="69"/>
      <c r="B53" s="70"/>
      <c r="C53" s="207" t="s">
        <v>319</v>
      </c>
      <c r="D53" s="207"/>
      <c r="E53" s="207"/>
      <c r="F53" s="207"/>
      <c r="G53" s="207"/>
      <c r="H53" s="207"/>
      <c r="I53" s="207"/>
      <c r="J53" s="72"/>
    </row>
    <row r="54" spans="1:10" x14ac:dyDescent="0.25">
      <c r="A54" s="184" t="s">
        <v>320</v>
      </c>
      <c r="B54" s="195"/>
      <c r="C54" s="219" t="s">
        <v>461</v>
      </c>
      <c r="D54" s="220"/>
      <c r="E54" s="221"/>
      <c r="F54" s="190"/>
      <c r="G54" s="190"/>
      <c r="H54" s="212"/>
      <c r="I54" s="212"/>
      <c r="J54" s="222"/>
    </row>
    <row r="55" spans="1:10" x14ac:dyDescent="0.25">
      <c r="A55" s="69"/>
      <c r="B55" s="70"/>
      <c r="C55" s="77"/>
      <c r="D55" s="70"/>
      <c r="E55" s="190"/>
      <c r="F55" s="190"/>
      <c r="G55" s="190"/>
      <c r="H55" s="190"/>
      <c r="I55" s="70"/>
      <c r="J55" s="72"/>
    </row>
    <row r="56" spans="1:10" ht="14.45" customHeight="1" x14ac:dyDescent="0.25">
      <c r="A56" s="184" t="s">
        <v>312</v>
      </c>
      <c r="B56" s="195"/>
      <c r="C56" s="226" t="s">
        <v>462</v>
      </c>
      <c r="D56" s="227"/>
      <c r="E56" s="227"/>
      <c r="F56" s="227"/>
      <c r="G56" s="227"/>
      <c r="H56" s="227"/>
      <c r="I56" s="227"/>
      <c r="J56" s="228"/>
    </row>
    <row r="57" spans="1:10" x14ac:dyDescent="0.25">
      <c r="A57" s="69"/>
      <c r="B57" s="70"/>
      <c r="C57" s="70"/>
      <c r="D57" s="70"/>
      <c r="E57" s="190"/>
      <c r="F57" s="190"/>
      <c r="G57" s="190"/>
      <c r="H57" s="190"/>
      <c r="I57" s="70"/>
      <c r="J57" s="72"/>
    </row>
    <row r="58" spans="1:10" x14ac:dyDescent="0.25">
      <c r="A58" s="184" t="s">
        <v>342</v>
      </c>
      <c r="B58" s="195"/>
      <c r="C58" s="226"/>
      <c r="D58" s="227"/>
      <c r="E58" s="227"/>
      <c r="F58" s="227"/>
      <c r="G58" s="227"/>
      <c r="H58" s="227"/>
      <c r="I58" s="227"/>
      <c r="J58" s="228"/>
    </row>
    <row r="59" spans="1:10" ht="14.45" customHeight="1" x14ac:dyDescent="0.25">
      <c r="A59" s="69"/>
      <c r="B59" s="70"/>
      <c r="C59" s="229" t="s">
        <v>343</v>
      </c>
      <c r="D59" s="229"/>
      <c r="E59" s="229"/>
      <c r="F59" s="229"/>
      <c r="G59" s="70"/>
      <c r="H59" s="70"/>
      <c r="I59" s="70"/>
      <c r="J59" s="72"/>
    </row>
    <row r="60" spans="1:10" x14ac:dyDescent="0.25">
      <c r="A60" s="184" t="s">
        <v>344</v>
      </c>
      <c r="B60" s="195"/>
      <c r="C60" s="226"/>
      <c r="D60" s="227"/>
      <c r="E60" s="227"/>
      <c r="F60" s="227"/>
      <c r="G60" s="227"/>
      <c r="H60" s="227"/>
      <c r="I60" s="227"/>
      <c r="J60" s="228"/>
    </row>
    <row r="61" spans="1:10" ht="14.45" customHeight="1" x14ac:dyDescent="0.25">
      <c r="A61" s="87"/>
      <c r="B61" s="88"/>
      <c r="C61" s="230" t="s">
        <v>345</v>
      </c>
      <c r="D61" s="230"/>
      <c r="E61" s="230"/>
      <c r="F61" s="230"/>
      <c r="G61" s="230"/>
      <c r="H61" s="88"/>
      <c r="I61" s="88"/>
      <c r="J61" s="89"/>
    </row>
    <row r="68" ht="27" customHeight="1" x14ac:dyDescent="0.25"/>
    <row r="72"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135"/>
  <sheetViews>
    <sheetView view="pageBreakPreview" topLeftCell="A86" zoomScaleNormal="100" zoomScaleSheetLayoutView="100" workbookViewId="0">
      <selection activeCell="A17" sqref="A17:F17"/>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234" t="s">
        <v>1</v>
      </c>
      <c r="B1" s="235"/>
      <c r="C1" s="235"/>
      <c r="D1" s="235"/>
      <c r="E1" s="235"/>
      <c r="F1" s="235"/>
      <c r="G1" s="235"/>
      <c r="H1" s="235"/>
      <c r="I1" s="235"/>
    </row>
    <row r="2" spans="1:9" x14ac:dyDescent="0.2">
      <c r="A2" s="236" t="s">
        <v>464</v>
      </c>
      <c r="B2" s="237"/>
      <c r="C2" s="237"/>
      <c r="D2" s="237"/>
      <c r="E2" s="237"/>
      <c r="F2" s="237"/>
      <c r="G2" s="237"/>
      <c r="H2" s="237"/>
      <c r="I2" s="237"/>
    </row>
    <row r="3" spans="1:9" x14ac:dyDescent="0.2">
      <c r="A3" s="238" t="s">
        <v>440</v>
      </c>
      <c r="B3" s="238"/>
      <c r="C3" s="238"/>
      <c r="D3" s="238"/>
      <c r="E3" s="238"/>
      <c r="F3" s="238"/>
      <c r="G3" s="238"/>
      <c r="H3" s="238"/>
      <c r="I3" s="238"/>
    </row>
    <row r="4" spans="1:9" x14ac:dyDescent="0.2">
      <c r="A4" s="239" t="s">
        <v>463</v>
      </c>
      <c r="B4" s="240"/>
      <c r="C4" s="240"/>
      <c r="D4" s="240"/>
      <c r="E4" s="240"/>
      <c r="F4" s="240"/>
      <c r="G4" s="240"/>
      <c r="H4" s="240"/>
      <c r="I4" s="241"/>
    </row>
    <row r="5" spans="1:9" ht="45" x14ac:dyDescent="0.2">
      <c r="A5" s="244" t="s">
        <v>2</v>
      </c>
      <c r="B5" s="245"/>
      <c r="C5" s="245"/>
      <c r="D5" s="245"/>
      <c r="E5" s="245"/>
      <c r="F5" s="245"/>
      <c r="G5" s="45" t="s">
        <v>101</v>
      </c>
      <c r="H5" s="6" t="s">
        <v>294</v>
      </c>
      <c r="I5" s="6" t="s">
        <v>295</v>
      </c>
    </row>
    <row r="6" spans="1:9" x14ac:dyDescent="0.2">
      <c r="A6" s="242">
        <v>1</v>
      </c>
      <c r="B6" s="243"/>
      <c r="C6" s="243"/>
      <c r="D6" s="243"/>
      <c r="E6" s="243"/>
      <c r="F6" s="243"/>
      <c r="G6" s="44">
        <v>2</v>
      </c>
      <c r="H6" s="6">
        <v>3</v>
      </c>
      <c r="I6" s="6">
        <v>4</v>
      </c>
    </row>
    <row r="7" spans="1:9" x14ac:dyDescent="0.2">
      <c r="A7" s="246"/>
      <c r="B7" s="246"/>
      <c r="C7" s="246"/>
      <c r="D7" s="246"/>
      <c r="E7" s="246"/>
      <c r="F7" s="246"/>
      <c r="G7" s="246"/>
      <c r="H7" s="246"/>
      <c r="I7" s="246"/>
    </row>
    <row r="8" spans="1:9" ht="12.75" customHeight="1" x14ac:dyDescent="0.2">
      <c r="A8" s="247" t="s">
        <v>4</v>
      </c>
      <c r="B8" s="247"/>
      <c r="C8" s="247"/>
      <c r="D8" s="247"/>
      <c r="E8" s="247"/>
      <c r="F8" s="247"/>
      <c r="G8" s="7">
        <v>1</v>
      </c>
      <c r="H8" s="90">
        <v>0</v>
      </c>
      <c r="I8" s="90">
        <v>0</v>
      </c>
    </row>
    <row r="9" spans="1:9" ht="12.75" customHeight="1" x14ac:dyDescent="0.2">
      <c r="A9" s="233" t="s">
        <v>300</v>
      </c>
      <c r="B9" s="233"/>
      <c r="C9" s="233"/>
      <c r="D9" s="233"/>
      <c r="E9" s="233"/>
      <c r="F9" s="233"/>
      <c r="G9" s="8">
        <v>2</v>
      </c>
      <c r="H9" s="91">
        <f>H10+H17+H27+H38+H43</f>
        <v>41278065.420000002</v>
      </c>
      <c r="I9" s="91">
        <f>I10+I17+I27+I38+I43</f>
        <v>39893429.270000003</v>
      </c>
    </row>
    <row r="10" spans="1:9" ht="12.75" customHeight="1" x14ac:dyDescent="0.2">
      <c r="A10" s="232" t="s">
        <v>5</v>
      </c>
      <c r="B10" s="232"/>
      <c r="C10" s="232"/>
      <c r="D10" s="232"/>
      <c r="E10" s="232"/>
      <c r="F10" s="232"/>
      <c r="G10" s="8">
        <v>3</v>
      </c>
      <c r="H10" s="91">
        <f>H11+H12+H13+H14+H15+H16</f>
        <v>2167525.12</v>
      </c>
      <c r="I10" s="91">
        <f>I11+I12+I13+I14+I15+I16</f>
        <v>2030268.67</v>
      </c>
    </row>
    <row r="11" spans="1:9" ht="12.75" customHeight="1" x14ac:dyDescent="0.2">
      <c r="A11" s="231" t="s">
        <v>6</v>
      </c>
      <c r="B11" s="231"/>
      <c r="C11" s="231"/>
      <c r="D11" s="231"/>
      <c r="E11" s="231"/>
      <c r="F11" s="231"/>
      <c r="G11" s="7">
        <v>4</v>
      </c>
      <c r="H11" s="90">
        <v>0</v>
      </c>
      <c r="I11" s="90">
        <v>0</v>
      </c>
    </row>
    <row r="12" spans="1:9" ht="22.9" customHeight="1" x14ac:dyDescent="0.2">
      <c r="A12" s="231" t="s">
        <v>7</v>
      </c>
      <c r="B12" s="231"/>
      <c r="C12" s="231"/>
      <c r="D12" s="231"/>
      <c r="E12" s="231"/>
      <c r="F12" s="231"/>
      <c r="G12" s="7">
        <v>5</v>
      </c>
      <c r="H12" s="90">
        <v>2167525.08</v>
      </c>
      <c r="I12" s="90">
        <v>2015168.63</v>
      </c>
    </row>
    <row r="13" spans="1:9" ht="12.75" customHeight="1" x14ac:dyDescent="0.2">
      <c r="A13" s="231" t="s">
        <v>8</v>
      </c>
      <c r="B13" s="231"/>
      <c r="C13" s="231"/>
      <c r="D13" s="231"/>
      <c r="E13" s="231"/>
      <c r="F13" s="231"/>
      <c r="G13" s="7">
        <v>6</v>
      </c>
      <c r="H13" s="90">
        <v>0</v>
      </c>
      <c r="I13" s="90">
        <v>0</v>
      </c>
    </row>
    <row r="14" spans="1:9" ht="12.75" customHeight="1" x14ac:dyDescent="0.2">
      <c r="A14" s="231" t="s">
        <v>9</v>
      </c>
      <c r="B14" s="231"/>
      <c r="C14" s="231"/>
      <c r="D14" s="231"/>
      <c r="E14" s="231"/>
      <c r="F14" s="231"/>
      <c r="G14" s="7">
        <v>7</v>
      </c>
      <c r="H14" s="90">
        <v>0.04</v>
      </c>
      <c r="I14" s="90">
        <v>0.04</v>
      </c>
    </row>
    <row r="15" spans="1:9" ht="12.75" customHeight="1" x14ac:dyDescent="0.2">
      <c r="A15" s="231" t="s">
        <v>10</v>
      </c>
      <c r="B15" s="231"/>
      <c r="C15" s="231"/>
      <c r="D15" s="231"/>
      <c r="E15" s="231"/>
      <c r="F15" s="231"/>
      <c r="G15" s="7">
        <v>8</v>
      </c>
      <c r="H15" s="90">
        <v>0</v>
      </c>
      <c r="I15" s="90">
        <v>15100</v>
      </c>
    </row>
    <row r="16" spans="1:9" ht="12.75" customHeight="1" x14ac:dyDescent="0.2">
      <c r="A16" s="231" t="s">
        <v>11</v>
      </c>
      <c r="B16" s="231"/>
      <c r="C16" s="231"/>
      <c r="D16" s="231"/>
      <c r="E16" s="231"/>
      <c r="F16" s="231"/>
      <c r="G16" s="7">
        <v>9</v>
      </c>
      <c r="H16" s="90">
        <v>0</v>
      </c>
      <c r="I16" s="90">
        <v>0</v>
      </c>
    </row>
    <row r="17" spans="1:9" ht="12.75" customHeight="1" x14ac:dyDescent="0.2">
      <c r="A17" s="232" t="s">
        <v>12</v>
      </c>
      <c r="B17" s="232"/>
      <c r="C17" s="232"/>
      <c r="D17" s="232"/>
      <c r="E17" s="232"/>
      <c r="F17" s="232"/>
      <c r="G17" s="8">
        <v>10</v>
      </c>
      <c r="H17" s="91">
        <f>H18+H19+H20+H21+H22+H23+H24+H25+H26</f>
        <v>37168483.670000002</v>
      </c>
      <c r="I17" s="91">
        <f>I18+I19+I20+I21+I22+I23+I24+I25+I26</f>
        <v>35327543.979999997</v>
      </c>
    </row>
    <row r="18" spans="1:9" ht="12.75" customHeight="1" x14ac:dyDescent="0.2">
      <c r="A18" s="231" t="s">
        <v>13</v>
      </c>
      <c r="B18" s="231"/>
      <c r="C18" s="231"/>
      <c r="D18" s="231"/>
      <c r="E18" s="231"/>
      <c r="F18" s="231"/>
      <c r="G18" s="7">
        <v>11</v>
      </c>
      <c r="H18" s="90">
        <v>3041127.93</v>
      </c>
      <c r="I18" s="90">
        <v>3041127.93</v>
      </c>
    </row>
    <row r="19" spans="1:9" ht="12.75" customHeight="1" x14ac:dyDescent="0.2">
      <c r="A19" s="231" t="s">
        <v>14</v>
      </c>
      <c r="B19" s="231"/>
      <c r="C19" s="231"/>
      <c r="D19" s="231"/>
      <c r="E19" s="231"/>
      <c r="F19" s="231"/>
      <c r="G19" s="7">
        <v>12</v>
      </c>
      <c r="H19" s="90">
        <v>20209614.140000001</v>
      </c>
      <c r="I19" s="90">
        <v>19045522.420000002</v>
      </c>
    </row>
    <row r="20" spans="1:9" ht="12.75" customHeight="1" x14ac:dyDescent="0.2">
      <c r="A20" s="231" t="s">
        <v>15</v>
      </c>
      <c r="B20" s="231"/>
      <c r="C20" s="231"/>
      <c r="D20" s="231"/>
      <c r="E20" s="231"/>
      <c r="F20" s="231"/>
      <c r="G20" s="7">
        <v>13</v>
      </c>
      <c r="H20" s="90">
        <v>5408687.7300000004</v>
      </c>
      <c r="I20" s="90">
        <v>5033573.08</v>
      </c>
    </row>
    <row r="21" spans="1:9" ht="12.75" customHeight="1" x14ac:dyDescent="0.2">
      <c r="A21" s="231" t="s">
        <v>16</v>
      </c>
      <c r="B21" s="231"/>
      <c r="C21" s="231"/>
      <c r="D21" s="231"/>
      <c r="E21" s="231"/>
      <c r="F21" s="231"/>
      <c r="G21" s="7">
        <v>14</v>
      </c>
      <c r="H21" s="90">
        <v>3016803.61</v>
      </c>
      <c r="I21" s="90">
        <v>2800368.16</v>
      </c>
    </row>
    <row r="22" spans="1:9" ht="12.75" customHeight="1" x14ac:dyDescent="0.2">
      <c r="A22" s="231" t="s">
        <v>17</v>
      </c>
      <c r="B22" s="231"/>
      <c r="C22" s="231"/>
      <c r="D22" s="231"/>
      <c r="E22" s="231"/>
      <c r="F22" s="231"/>
      <c r="G22" s="7">
        <v>15</v>
      </c>
      <c r="H22" s="90">
        <v>0</v>
      </c>
      <c r="I22" s="90">
        <v>0</v>
      </c>
    </row>
    <row r="23" spans="1:9" ht="12.75" customHeight="1" x14ac:dyDescent="0.2">
      <c r="A23" s="231" t="s">
        <v>18</v>
      </c>
      <c r="B23" s="231"/>
      <c r="C23" s="231"/>
      <c r="D23" s="231"/>
      <c r="E23" s="231"/>
      <c r="F23" s="231"/>
      <c r="G23" s="7">
        <v>16</v>
      </c>
      <c r="H23" s="90">
        <v>167791.17</v>
      </c>
      <c r="I23" s="90">
        <v>139380.81</v>
      </c>
    </row>
    <row r="24" spans="1:9" ht="12.75" customHeight="1" x14ac:dyDescent="0.2">
      <c r="A24" s="231" t="s">
        <v>19</v>
      </c>
      <c r="B24" s="231"/>
      <c r="C24" s="231"/>
      <c r="D24" s="231"/>
      <c r="E24" s="231"/>
      <c r="F24" s="231"/>
      <c r="G24" s="7">
        <v>17</v>
      </c>
      <c r="H24" s="90">
        <v>1353109.49</v>
      </c>
      <c r="I24" s="90">
        <v>1530643.89</v>
      </c>
    </row>
    <row r="25" spans="1:9" ht="12.75" customHeight="1" x14ac:dyDescent="0.2">
      <c r="A25" s="231" t="s">
        <v>20</v>
      </c>
      <c r="B25" s="231"/>
      <c r="C25" s="231"/>
      <c r="D25" s="231"/>
      <c r="E25" s="231"/>
      <c r="F25" s="231"/>
      <c r="G25" s="7">
        <v>18</v>
      </c>
      <c r="H25" s="90">
        <v>71108.759999999995</v>
      </c>
      <c r="I25" s="90">
        <v>70245.69</v>
      </c>
    </row>
    <row r="26" spans="1:9" ht="12.75" customHeight="1" x14ac:dyDescent="0.2">
      <c r="A26" s="231" t="s">
        <v>21</v>
      </c>
      <c r="B26" s="231"/>
      <c r="C26" s="231"/>
      <c r="D26" s="231"/>
      <c r="E26" s="231"/>
      <c r="F26" s="231"/>
      <c r="G26" s="7">
        <v>19</v>
      </c>
      <c r="H26" s="90">
        <v>3900240.84</v>
      </c>
      <c r="I26" s="90">
        <v>3666682</v>
      </c>
    </row>
    <row r="27" spans="1:9" ht="12.75" customHeight="1" x14ac:dyDescent="0.2">
      <c r="A27" s="232" t="s">
        <v>22</v>
      </c>
      <c r="B27" s="232"/>
      <c r="C27" s="232"/>
      <c r="D27" s="232"/>
      <c r="E27" s="232"/>
      <c r="F27" s="232"/>
      <c r="G27" s="8">
        <v>20</v>
      </c>
      <c r="H27" s="91">
        <f>SUM(H28:H37)</f>
        <v>1683447.39</v>
      </c>
      <c r="I27" s="91">
        <f>SUM(I28:I37)</f>
        <v>2277007.38</v>
      </c>
    </row>
    <row r="28" spans="1:9" ht="12.75" customHeight="1" x14ac:dyDescent="0.2">
      <c r="A28" s="231" t="s">
        <v>23</v>
      </c>
      <c r="B28" s="231"/>
      <c r="C28" s="231"/>
      <c r="D28" s="231"/>
      <c r="E28" s="231"/>
      <c r="F28" s="231"/>
      <c r="G28" s="7">
        <v>21</v>
      </c>
      <c r="H28" s="90">
        <v>0</v>
      </c>
      <c r="I28" s="90">
        <v>0</v>
      </c>
    </row>
    <row r="29" spans="1:9" ht="12.75" customHeight="1" x14ac:dyDescent="0.2">
      <c r="A29" s="231" t="s">
        <v>24</v>
      </c>
      <c r="B29" s="231"/>
      <c r="C29" s="231"/>
      <c r="D29" s="231"/>
      <c r="E29" s="231"/>
      <c r="F29" s="231"/>
      <c r="G29" s="7">
        <v>22</v>
      </c>
      <c r="H29" s="90">
        <v>0</v>
      </c>
      <c r="I29" s="90">
        <v>0</v>
      </c>
    </row>
    <row r="30" spans="1:9" ht="12.75" customHeight="1" x14ac:dyDescent="0.2">
      <c r="A30" s="231" t="s">
        <v>25</v>
      </c>
      <c r="B30" s="231"/>
      <c r="C30" s="231"/>
      <c r="D30" s="231"/>
      <c r="E30" s="231"/>
      <c r="F30" s="231"/>
      <c r="G30" s="7">
        <v>23</v>
      </c>
      <c r="H30" s="90">
        <v>0</v>
      </c>
      <c r="I30" s="90">
        <v>0</v>
      </c>
    </row>
    <row r="31" spans="1:9" ht="24" customHeight="1" x14ac:dyDescent="0.2">
      <c r="A31" s="231" t="s">
        <v>26</v>
      </c>
      <c r="B31" s="231"/>
      <c r="C31" s="231"/>
      <c r="D31" s="231"/>
      <c r="E31" s="231"/>
      <c r="F31" s="231"/>
      <c r="G31" s="7">
        <v>24</v>
      </c>
      <c r="H31" s="90">
        <v>1683447.39</v>
      </c>
      <c r="I31" s="90">
        <v>2277007.38</v>
      </c>
    </row>
    <row r="32" spans="1:9" ht="23.45" customHeight="1" x14ac:dyDescent="0.2">
      <c r="A32" s="231" t="s">
        <v>27</v>
      </c>
      <c r="B32" s="231"/>
      <c r="C32" s="231"/>
      <c r="D32" s="231"/>
      <c r="E32" s="231"/>
      <c r="F32" s="231"/>
      <c r="G32" s="7">
        <v>25</v>
      </c>
      <c r="H32" s="90">
        <v>0</v>
      </c>
      <c r="I32" s="90">
        <v>0</v>
      </c>
    </row>
    <row r="33" spans="1:9" ht="21.6" customHeight="1" x14ac:dyDescent="0.2">
      <c r="A33" s="231" t="s">
        <v>28</v>
      </c>
      <c r="B33" s="231"/>
      <c r="C33" s="231"/>
      <c r="D33" s="231"/>
      <c r="E33" s="231"/>
      <c r="F33" s="231"/>
      <c r="G33" s="7">
        <v>26</v>
      </c>
      <c r="H33" s="90">
        <v>0</v>
      </c>
      <c r="I33" s="90">
        <v>0</v>
      </c>
    </row>
    <row r="34" spans="1:9" ht="12.75" customHeight="1" x14ac:dyDescent="0.2">
      <c r="A34" s="231" t="s">
        <v>29</v>
      </c>
      <c r="B34" s="231"/>
      <c r="C34" s="231"/>
      <c r="D34" s="231"/>
      <c r="E34" s="231"/>
      <c r="F34" s="231"/>
      <c r="G34" s="7">
        <v>27</v>
      </c>
      <c r="H34" s="90">
        <v>0</v>
      </c>
      <c r="I34" s="90">
        <v>0</v>
      </c>
    </row>
    <row r="35" spans="1:9" ht="12.75" customHeight="1" x14ac:dyDescent="0.2">
      <c r="A35" s="231" t="s">
        <v>30</v>
      </c>
      <c r="B35" s="231"/>
      <c r="C35" s="231"/>
      <c r="D35" s="231"/>
      <c r="E35" s="231"/>
      <c r="F35" s="231"/>
      <c r="G35" s="7">
        <v>28</v>
      </c>
      <c r="H35" s="90">
        <v>0</v>
      </c>
      <c r="I35" s="90">
        <v>0</v>
      </c>
    </row>
    <row r="36" spans="1:9" ht="12.75" customHeight="1" x14ac:dyDescent="0.2">
      <c r="A36" s="231" t="s">
        <v>31</v>
      </c>
      <c r="B36" s="231"/>
      <c r="C36" s="231"/>
      <c r="D36" s="231"/>
      <c r="E36" s="231"/>
      <c r="F36" s="231"/>
      <c r="G36" s="7">
        <v>29</v>
      </c>
      <c r="H36" s="90">
        <v>0</v>
      </c>
      <c r="I36" s="90">
        <v>0</v>
      </c>
    </row>
    <row r="37" spans="1:9" ht="12.75" customHeight="1" x14ac:dyDescent="0.2">
      <c r="A37" s="231" t="s">
        <v>32</v>
      </c>
      <c r="B37" s="231"/>
      <c r="C37" s="231"/>
      <c r="D37" s="231"/>
      <c r="E37" s="231"/>
      <c r="F37" s="231"/>
      <c r="G37" s="7">
        <v>30</v>
      </c>
      <c r="H37" s="90">
        <v>0</v>
      </c>
      <c r="I37" s="90">
        <v>0</v>
      </c>
    </row>
    <row r="38" spans="1:9" ht="12.75" customHeight="1" x14ac:dyDescent="0.2">
      <c r="A38" s="232" t="s">
        <v>33</v>
      </c>
      <c r="B38" s="232"/>
      <c r="C38" s="232"/>
      <c r="D38" s="232"/>
      <c r="E38" s="232"/>
      <c r="F38" s="232"/>
      <c r="G38" s="8">
        <v>31</v>
      </c>
      <c r="H38" s="91">
        <f>H39+H40+H41+H42</f>
        <v>0</v>
      </c>
      <c r="I38" s="91">
        <f>I39+I40+I41+I42</f>
        <v>0</v>
      </c>
    </row>
    <row r="39" spans="1:9" ht="12.75" customHeight="1" x14ac:dyDescent="0.2">
      <c r="A39" s="231" t="s">
        <v>34</v>
      </c>
      <c r="B39" s="231"/>
      <c r="C39" s="231"/>
      <c r="D39" s="231"/>
      <c r="E39" s="231"/>
      <c r="F39" s="231"/>
      <c r="G39" s="7">
        <v>32</v>
      </c>
      <c r="H39" s="90">
        <v>0</v>
      </c>
      <c r="I39" s="90">
        <v>0</v>
      </c>
    </row>
    <row r="40" spans="1:9" ht="12.75" customHeight="1" x14ac:dyDescent="0.2">
      <c r="A40" s="231" t="s">
        <v>35</v>
      </c>
      <c r="B40" s="231"/>
      <c r="C40" s="231"/>
      <c r="D40" s="231"/>
      <c r="E40" s="231"/>
      <c r="F40" s="231"/>
      <c r="G40" s="7">
        <v>33</v>
      </c>
      <c r="H40" s="90">
        <v>0</v>
      </c>
      <c r="I40" s="90">
        <v>0</v>
      </c>
    </row>
    <row r="41" spans="1:9" ht="12.75" customHeight="1" x14ac:dyDescent="0.2">
      <c r="A41" s="231" t="s">
        <v>36</v>
      </c>
      <c r="B41" s="231"/>
      <c r="C41" s="231"/>
      <c r="D41" s="231"/>
      <c r="E41" s="231"/>
      <c r="F41" s="231"/>
      <c r="G41" s="7">
        <v>34</v>
      </c>
      <c r="H41" s="90">
        <v>0</v>
      </c>
      <c r="I41" s="90">
        <v>0</v>
      </c>
    </row>
    <row r="42" spans="1:9" ht="12.75" customHeight="1" x14ac:dyDescent="0.2">
      <c r="A42" s="231" t="s">
        <v>37</v>
      </c>
      <c r="B42" s="231"/>
      <c r="C42" s="231"/>
      <c r="D42" s="231"/>
      <c r="E42" s="231"/>
      <c r="F42" s="231"/>
      <c r="G42" s="7">
        <v>35</v>
      </c>
      <c r="H42" s="90">
        <v>0</v>
      </c>
      <c r="I42" s="90">
        <v>0</v>
      </c>
    </row>
    <row r="43" spans="1:9" ht="12.75" customHeight="1" x14ac:dyDescent="0.2">
      <c r="A43" s="231" t="s">
        <v>38</v>
      </c>
      <c r="B43" s="231"/>
      <c r="C43" s="231"/>
      <c r="D43" s="231"/>
      <c r="E43" s="231"/>
      <c r="F43" s="231"/>
      <c r="G43" s="7">
        <v>36</v>
      </c>
      <c r="H43" s="90">
        <v>258609.24</v>
      </c>
      <c r="I43" s="90">
        <v>258609.24</v>
      </c>
    </row>
    <row r="44" spans="1:9" ht="12.75" customHeight="1" x14ac:dyDescent="0.2">
      <c r="A44" s="233" t="s">
        <v>301</v>
      </c>
      <c r="B44" s="233"/>
      <c r="C44" s="233"/>
      <c r="D44" s="233"/>
      <c r="E44" s="233"/>
      <c r="F44" s="233"/>
      <c r="G44" s="8">
        <v>37</v>
      </c>
      <c r="H44" s="91">
        <f>H45+H53+H60+H70</f>
        <v>48685078.840000004</v>
      </c>
      <c r="I44" s="91">
        <f>I45+I53+I60+I70</f>
        <v>46741404.210000001</v>
      </c>
    </row>
    <row r="45" spans="1:9" ht="12.75" customHeight="1" x14ac:dyDescent="0.2">
      <c r="A45" s="232" t="s">
        <v>39</v>
      </c>
      <c r="B45" s="232"/>
      <c r="C45" s="232"/>
      <c r="D45" s="232"/>
      <c r="E45" s="232"/>
      <c r="F45" s="232"/>
      <c r="G45" s="8">
        <v>38</v>
      </c>
      <c r="H45" s="91">
        <f>SUM(H46:H52)</f>
        <v>258840.89</v>
      </c>
      <c r="I45" s="91">
        <f>SUM(I46:I52)</f>
        <v>255460.75</v>
      </c>
    </row>
    <row r="46" spans="1:9" ht="12.75" customHeight="1" x14ac:dyDescent="0.2">
      <c r="A46" s="231" t="s">
        <v>40</v>
      </c>
      <c r="B46" s="231"/>
      <c r="C46" s="231"/>
      <c r="D46" s="231"/>
      <c r="E46" s="231"/>
      <c r="F46" s="231"/>
      <c r="G46" s="7">
        <v>39</v>
      </c>
      <c r="H46" s="90">
        <v>0</v>
      </c>
      <c r="I46" s="90">
        <v>0</v>
      </c>
    </row>
    <row r="47" spans="1:9" ht="12.75" customHeight="1" x14ac:dyDescent="0.2">
      <c r="A47" s="231" t="s">
        <v>41</v>
      </c>
      <c r="B47" s="231"/>
      <c r="C47" s="231"/>
      <c r="D47" s="231"/>
      <c r="E47" s="231"/>
      <c r="F47" s="231"/>
      <c r="G47" s="7">
        <v>40</v>
      </c>
      <c r="H47" s="90">
        <v>0</v>
      </c>
      <c r="I47" s="90">
        <v>0</v>
      </c>
    </row>
    <row r="48" spans="1:9" ht="12.75" customHeight="1" x14ac:dyDescent="0.2">
      <c r="A48" s="231" t="s">
        <v>42</v>
      </c>
      <c r="B48" s="231"/>
      <c r="C48" s="231"/>
      <c r="D48" s="231"/>
      <c r="E48" s="231"/>
      <c r="F48" s="231"/>
      <c r="G48" s="7">
        <v>41</v>
      </c>
      <c r="H48" s="90">
        <v>0</v>
      </c>
      <c r="I48" s="90">
        <v>0</v>
      </c>
    </row>
    <row r="49" spans="1:9" ht="12.75" customHeight="1" x14ac:dyDescent="0.2">
      <c r="A49" s="231" t="s">
        <v>43</v>
      </c>
      <c r="B49" s="231"/>
      <c r="C49" s="231"/>
      <c r="D49" s="231"/>
      <c r="E49" s="231"/>
      <c r="F49" s="231"/>
      <c r="G49" s="7">
        <v>42</v>
      </c>
      <c r="H49" s="90">
        <v>258840.89</v>
      </c>
      <c r="I49" s="90">
        <v>255460.75</v>
      </c>
    </row>
    <row r="50" spans="1:9" ht="12.75" customHeight="1" x14ac:dyDescent="0.2">
      <c r="A50" s="231" t="s">
        <v>44</v>
      </c>
      <c r="B50" s="231"/>
      <c r="C50" s="231"/>
      <c r="D50" s="231"/>
      <c r="E50" s="231"/>
      <c r="F50" s="231"/>
      <c r="G50" s="7">
        <v>43</v>
      </c>
      <c r="H50" s="90">
        <v>0</v>
      </c>
      <c r="I50" s="90">
        <v>0</v>
      </c>
    </row>
    <row r="51" spans="1:9" ht="12.75" customHeight="1" x14ac:dyDescent="0.2">
      <c r="A51" s="231" t="s">
        <v>45</v>
      </c>
      <c r="B51" s="231"/>
      <c r="C51" s="231"/>
      <c r="D51" s="231"/>
      <c r="E51" s="231"/>
      <c r="F51" s="231"/>
      <c r="G51" s="7">
        <v>44</v>
      </c>
      <c r="H51" s="90">
        <v>0</v>
      </c>
      <c r="I51" s="90">
        <v>0</v>
      </c>
    </row>
    <row r="52" spans="1:9" ht="12.75" customHeight="1" x14ac:dyDescent="0.2">
      <c r="A52" s="231" t="s">
        <v>46</v>
      </c>
      <c r="B52" s="231"/>
      <c r="C52" s="231"/>
      <c r="D52" s="231"/>
      <c r="E52" s="231"/>
      <c r="F52" s="231"/>
      <c r="G52" s="7">
        <v>45</v>
      </c>
      <c r="H52" s="90">
        <v>0</v>
      </c>
      <c r="I52" s="90">
        <v>0</v>
      </c>
    </row>
    <row r="53" spans="1:9" ht="12.75" customHeight="1" x14ac:dyDescent="0.2">
      <c r="A53" s="232" t="s">
        <v>47</v>
      </c>
      <c r="B53" s="232"/>
      <c r="C53" s="232"/>
      <c r="D53" s="232"/>
      <c r="E53" s="232"/>
      <c r="F53" s="232"/>
      <c r="G53" s="8">
        <v>46</v>
      </c>
      <c r="H53" s="91">
        <f>SUM(H54:H59)</f>
        <v>2974033.76</v>
      </c>
      <c r="I53" s="91">
        <f>SUM(I54:I59)</f>
        <v>3835235.09</v>
      </c>
    </row>
    <row r="54" spans="1:9" ht="12.75" customHeight="1" x14ac:dyDescent="0.2">
      <c r="A54" s="231" t="s">
        <v>48</v>
      </c>
      <c r="B54" s="231"/>
      <c r="C54" s="231"/>
      <c r="D54" s="231"/>
      <c r="E54" s="231"/>
      <c r="F54" s="231"/>
      <c r="G54" s="7">
        <v>47</v>
      </c>
      <c r="H54" s="90">
        <v>0</v>
      </c>
      <c r="I54" s="90">
        <v>0</v>
      </c>
    </row>
    <row r="55" spans="1:9" ht="12.75" customHeight="1" x14ac:dyDescent="0.2">
      <c r="A55" s="231" t="s">
        <v>49</v>
      </c>
      <c r="B55" s="231"/>
      <c r="C55" s="231"/>
      <c r="D55" s="231"/>
      <c r="E55" s="231"/>
      <c r="F55" s="231"/>
      <c r="G55" s="7">
        <v>48</v>
      </c>
      <c r="H55" s="90">
        <v>7499.99</v>
      </c>
      <c r="I55" s="90">
        <v>7499.99</v>
      </c>
    </row>
    <row r="56" spans="1:9" ht="12.75" customHeight="1" x14ac:dyDescent="0.2">
      <c r="A56" s="231" t="s">
        <v>50</v>
      </c>
      <c r="B56" s="231"/>
      <c r="C56" s="231"/>
      <c r="D56" s="231"/>
      <c r="E56" s="231"/>
      <c r="F56" s="231"/>
      <c r="G56" s="7">
        <v>49</v>
      </c>
      <c r="H56" s="90">
        <v>882802.28</v>
      </c>
      <c r="I56" s="90">
        <v>663242.98</v>
      </c>
    </row>
    <row r="57" spans="1:9" ht="12.75" customHeight="1" x14ac:dyDescent="0.2">
      <c r="A57" s="231" t="s">
        <v>51</v>
      </c>
      <c r="B57" s="231"/>
      <c r="C57" s="231"/>
      <c r="D57" s="231"/>
      <c r="E57" s="231"/>
      <c r="F57" s="231"/>
      <c r="G57" s="7">
        <v>50</v>
      </c>
      <c r="H57" s="90">
        <v>1929.87</v>
      </c>
      <c r="I57" s="90">
        <v>96288.639999999999</v>
      </c>
    </row>
    <row r="58" spans="1:9" ht="12.75" customHeight="1" x14ac:dyDescent="0.2">
      <c r="A58" s="231" t="s">
        <v>52</v>
      </c>
      <c r="B58" s="231"/>
      <c r="C58" s="231"/>
      <c r="D58" s="231"/>
      <c r="E58" s="231"/>
      <c r="F58" s="231"/>
      <c r="G58" s="7">
        <v>51</v>
      </c>
      <c r="H58" s="90">
        <v>269068.89</v>
      </c>
      <c r="I58" s="90">
        <v>263354.81</v>
      </c>
    </row>
    <row r="59" spans="1:9" ht="12.75" customHeight="1" x14ac:dyDescent="0.2">
      <c r="A59" s="231" t="s">
        <v>53</v>
      </c>
      <c r="B59" s="231"/>
      <c r="C59" s="231"/>
      <c r="D59" s="231"/>
      <c r="E59" s="231"/>
      <c r="F59" s="231"/>
      <c r="G59" s="7">
        <v>52</v>
      </c>
      <c r="H59" s="90">
        <v>1812732.73</v>
      </c>
      <c r="I59" s="90">
        <v>2804848.67</v>
      </c>
    </row>
    <row r="60" spans="1:9" ht="12.75" customHeight="1" x14ac:dyDescent="0.2">
      <c r="A60" s="232" t="s">
        <v>54</v>
      </c>
      <c r="B60" s="232"/>
      <c r="C60" s="232"/>
      <c r="D60" s="232"/>
      <c r="E60" s="232"/>
      <c r="F60" s="232"/>
      <c r="G60" s="8">
        <v>53</v>
      </c>
      <c r="H60" s="91">
        <f>SUM(H61:H69)</f>
        <v>40071581.979999997</v>
      </c>
      <c r="I60" s="91">
        <f>SUM(I61:I69)</f>
        <v>41056523.350000001</v>
      </c>
    </row>
    <row r="61" spans="1:9" ht="12.75" customHeight="1" x14ac:dyDescent="0.2">
      <c r="A61" s="231" t="s">
        <v>23</v>
      </c>
      <c r="B61" s="231"/>
      <c r="C61" s="231"/>
      <c r="D61" s="231"/>
      <c r="E61" s="231"/>
      <c r="F61" s="231"/>
      <c r="G61" s="7">
        <v>54</v>
      </c>
      <c r="H61" s="90">
        <v>0</v>
      </c>
      <c r="I61" s="90">
        <v>0</v>
      </c>
    </row>
    <row r="62" spans="1:9" ht="27.6" customHeight="1" x14ac:dyDescent="0.2">
      <c r="A62" s="231" t="s">
        <v>24</v>
      </c>
      <c r="B62" s="231"/>
      <c r="C62" s="231"/>
      <c r="D62" s="231"/>
      <c r="E62" s="231"/>
      <c r="F62" s="231"/>
      <c r="G62" s="7">
        <v>55</v>
      </c>
      <c r="H62" s="90">
        <v>0</v>
      </c>
      <c r="I62" s="90">
        <v>0</v>
      </c>
    </row>
    <row r="63" spans="1:9" ht="12.75" customHeight="1" x14ac:dyDescent="0.2">
      <c r="A63" s="231" t="s">
        <v>25</v>
      </c>
      <c r="B63" s="231"/>
      <c r="C63" s="231"/>
      <c r="D63" s="231"/>
      <c r="E63" s="231"/>
      <c r="F63" s="231"/>
      <c r="G63" s="7">
        <v>56</v>
      </c>
      <c r="H63" s="90">
        <v>0</v>
      </c>
      <c r="I63" s="90">
        <v>0</v>
      </c>
    </row>
    <row r="64" spans="1:9" ht="25.9" customHeight="1" x14ac:dyDescent="0.2">
      <c r="A64" s="231" t="s">
        <v>55</v>
      </c>
      <c r="B64" s="231"/>
      <c r="C64" s="231"/>
      <c r="D64" s="231"/>
      <c r="E64" s="231"/>
      <c r="F64" s="231"/>
      <c r="G64" s="7">
        <v>57</v>
      </c>
      <c r="H64" s="90">
        <v>0</v>
      </c>
      <c r="I64" s="90">
        <v>0</v>
      </c>
    </row>
    <row r="65" spans="1:9" ht="21.6" customHeight="1" x14ac:dyDescent="0.2">
      <c r="A65" s="231" t="s">
        <v>27</v>
      </c>
      <c r="B65" s="231"/>
      <c r="C65" s="231"/>
      <c r="D65" s="231"/>
      <c r="E65" s="231"/>
      <c r="F65" s="231"/>
      <c r="G65" s="7">
        <v>58</v>
      </c>
      <c r="H65" s="90">
        <v>0</v>
      </c>
      <c r="I65" s="90">
        <v>0</v>
      </c>
    </row>
    <row r="66" spans="1:9" ht="21.6" customHeight="1" x14ac:dyDescent="0.2">
      <c r="A66" s="231" t="s">
        <v>28</v>
      </c>
      <c r="B66" s="231"/>
      <c r="C66" s="231"/>
      <c r="D66" s="231"/>
      <c r="E66" s="231"/>
      <c r="F66" s="231"/>
      <c r="G66" s="7">
        <v>59</v>
      </c>
      <c r="H66" s="90">
        <v>0</v>
      </c>
      <c r="I66" s="90">
        <v>0</v>
      </c>
    </row>
    <row r="67" spans="1:9" ht="12.75" customHeight="1" x14ac:dyDescent="0.2">
      <c r="A67" s="231" t="s">
        <v>29</v>
      </c>
      <c r="B67" s="231"/>
      <c r="C67" s="231"/>
      <c r="D67" s="231"/>
      <c r="E67" s="231"/>
      <c r="F67" s="231"/>
      <c r="G67" s="7">
        <v>60</v>
      </c>
      <c r="H67" s="90">
        <v>34582.18</v>
      </c>
      <c r="I67" s="90">
        <v>34582.18</v>
      </c>
    </row>
    <row r="68" spans="1:9" ht="12.75" customHeight="1" x14ac:dyDescent="0.2">
      <c r="A68" s="231" t="s">
        <v>30</v>
      </c>
      <c r="B68" s="231"/>
      <c r="C68" s="231"/>
      <c r="D68" s="231"/>
      <c r="E68" s="231"/>
      <c r="F68" s="231"/>
      <c r="G68" s="7">
        <v>61</v>
      </c>
      <c r="H68" s="90">
        <v>40036999.799999997</v>
      </c>
      <c r="I68" s="90">
        <v>41021941.170000002</v>
      </c>
    </row>
    <row r="69" spans="1:9" ht="12.75" customHeight="1" x14ac:dyDescent="0.2">
      <c r="A69" s="231" t="s">
        <v>56</v>
      </c>
      <c r="B69" s="231"/>
      <c r="C69" s="231"/>
      <c r="D69" s="231"/>
      <c r="E69" s="231"/>
      <c r="F69" s="231"/>
      <c r="G69" s="7">
        <v>62</v>
      </c>
      <c r="H69" s="90">
        <v>0</v>
      </c>
      <c r="I69" s="90">
        <v>0</v>
      </c>
    </row>
    <row r="70" spans="1:9" ht="12.75" customHeight="1" x14ac:dyDescent="0.2">
      <c r="A70" s="231" t="s">
        <v>57</v>
      </c>
      <c r="B70" s="231"/>
      <c r="C70" s="231"/>
      <c r="D70" s="231"/>
      <c r="E70" s="231"/>
      <c r="F70" s="231"/>
      <c r="G70" s="7">
        <v>63</v>
      </c>
      <c r="H70" s="90">
        <v>5380622.21</v>
      </c>
      <c r="I70" s="90">
        <v>1594185.02</v>
      </c>
    </row>
    <row r="71" spans="1:9" ht="12.75" customHeight="1" x14ac:dyDescent="0.2">
      <c r="A71" s="247" t="s">
        <v>58</v>
      </c>
      <c r="B71" s="247"/>
      <c r="C71" s="247"/>
      <c r="D71" s="247"/>
      <c r="E71" s="247"/>
      <c r="F71" s="247"/>
      <c r="G71" s="7">
        <v>64</v>
      </c>
      <c r="H71" s="90">
        <v>371783.31</v>
      </c>
      <c r="I71" s="90">
        <v>223267.22</v>
      </c>
    </row>
    <row r="72" spans="1:9" ht="12.75" customHeight="1" x14ac:dyDescent="0.2">
      <c r="A72" s="233" t="s">
        <v>302</v>
      </c>
      <c r="B72" s="233"/>
      <c r="C72" s="233"/>
      <c r="D72" s="233"/>
      <c r="E72" s="233"/>
      <c r="F72" s="233"/>
      <c r="G72" s="8">
        <v>65</v>
      </c>
      <c r="H72" s="91">
        <f>H8+H9+H44+H71</f>
        <v>90334927.569999993</v>
      </c>
      <c r="I72" s="91">
        <f>I8+I9+I44+I71</f>
        <v>86858100.700000003</v>
      </c>
    </row>
    <row r="73" spans="1:9" ht="12.75" customHeight="1" x14ac:dyDescent="0.2">
      <c r="A73" s="247" t="s">
        <v>59</v>
      </c>
      <c r="B73" s="247"/>
      <c r="C73" s="247"/>
      <c r="D73" s="247"/>
      <c r="E73" s="247"/>
      <c r="F73" s="247"/>
      <c r="G73" s="7">
        <v>66</v>
      </c>
      <c r="H73" s="90">
        <v>0</v>
      </c>
      <c r="I73" s="90">
        <v>0</v>
      </c>
    </row>
    <row r="74" spans="1:9" x14ac:dyDescent="0.2">
      <c r="A74" s="249" t="s">
        <v>60</v>
      </c>
      <c r="B74" s="250"/>
      <c r="C74" s="250"/>
      <c r="D74" s="250"/>
      <c r="E74" s="250"/>
      <c r="F74" s="250"/>
      <c r="G74" s="250"/>
      <c r="H74" s="250"/>
      <c r="I74" s="250"/>
    </row>
    <row r="75" spans="1:9" ht="24.75" customHeight="1" x14ac:dyDescent="0.2">
      <c r="A75" s="233" t="s">
        <v>442</v>
      </c>
      <c r="B75" s="233"/>
      <c r="C75" s="233"/>
      <c r="D75" s="233"/>
      <c r="E75" s="233"/>
      <c r="F75" s="233"/>
      <c r="G75" s="8">
        <v>67</v>
      </c>
      <c r="H75" s="92">
        <f>H76+H77+H78+H84+H85+H92+H95+H98</f>
        <v>68463395.609999999</v>
      </c>
      <c r="I75" s="92">
        <f>I76+I77+I78+I84+I85+I92+I95+I98</f>
        <v>67461563.760000005</v>
      </c>
    </row>
    <row r="76" spans="1:9" ht="12.75" customHeight="1" x14ac:dyDescent="0.2">
      <c r="A76" s="231" t="s">
        <v>61</v>
      </c>
      <c r="B76" s="231"/>
      <c r="C76" s="231"/>
      <c r="D76" s="231"/>
      <c r="E76" s="231"/>
      <c r="F76" s="231"/>
      <c r="G76" s="7">
        <v>68</v>
      </c>
      <c r="H76" s="90">
        <v>53064702.369999997</v>
      </c>
      <c r="I76" s="90">
        <v>53064702.369999997</v>
      </c>
    </row>
    <row r="77" spans="1:9" ht="12.75" customHeight="1" x14ac:dyDescent="0.2">
      <c r="A77" s="231" t="s">
        <v>62</v>
      </c>
      <c r="B77" s="231"/>
      <c r="C77" s="231"/>
      <c r="D77" s="231"/>
      <c r="E77" s="231"/>
      <c r="F77" s="231"/>
      <c r="G77" s="7">
        <v>69</v>
      </c>
      <c r="H77" s="90">
        <v>0</v>
      </c>
      <c r="I77" s="90">
        <v>0</v>
      </c>
    </row>
    <row r="78" spans="1:9" ht="12.75" customHeight="1" x14ac:dyDescent="0.2">
      <c r="A78" s="232" t="s">
        <v>63</v>
      </c>
      <c r="B78" s="232"/>
      <c r="C78" s="232"/>
      <c r="D78" s="232"/>
      <c r="E78" s="232"/>
      <c r="F78" s="232"/>
      <c r="G78" s="8">
        <v>70</v>
      </c>
      <c r="H78" s="92">
        <v>2653235.12</v>
      </c>
      <c r="I78" s="92">
        <v>2653235.12</v>
      </c>
    </row>
    <row r="79" spans="1:9" ht="12.75" customHeight="1" x14ac:dyDescent="0.2">
      <c r="A79" s="231" t="s">
        <v>64</v>
      </c>
      <c r="B79" s="231"/>
      <c r="C79" s="231"/>
      <c r="D79" s="231"/>
      <c r="E79" s="231"/>
      <c r="F79" s="231"/>
      <c r="G79" s="7">
        <v>71</v>
      </c>
      <c r="H79" s="90">
        <v>2653235.12</v>
      </c>
      <c r="I79" s="90">
        <v>2653235.12</v>
      </c>
    </row>
    <row r="80" spans="1:9" ht="12.75" customHeight="1" x14ac:dyDescent="0.2">
      <c r="A80" s="231" t="s">
        <v>65</v>
      </c>
      <c r="B80" s="231"/>
      <c r="C80" s="231"/>
      <c r="D80" s="231"/>
      <c r="E80" s="231"/>
      <c r="F80" s="231"/>
      <c r="G80" s="7">
        <v>72</v>
      </c>
      <c r="H80" s="90">
        <v>0</v>
      </c>
      <c r="I80" s="90">
        <v>0</v>
      </c>
    </row>
    <row r="81" spans="1:9" ht="12.75" customHeight="1" x14ac:dyDescent="0.2">
      <c r="A81" s="231" t="s">
        <v>66</v>
      </c>
      <c r="B81" s="231"/>
      <c r="C81" s="231"/>
      <c r="D81" s="231"/>
      <c r="E81" s="231"/>
      <c r="F81" s="231"/>
      <c r="G81" s="7">
        <v>73</v>
      </c>
      <c r="H81" s="90">
        <v>0</v>
      </c>
      <c r="I81" s="90">
        <v>0</v>
      </c>
    </row>
    <row r="82" spans="1:9" ht="12.75" customHeight="1" x14ac:dyDescent="0.2">
      <c r="A82" s="231" t="s">
        <v>67</v>
      </c>
      <c r="B82" s="231"/>
      <c r="C82" s="231"/>
      <c r="D82" s="231"/>
      <c r="E82" s="231"/>
      <c r="F82" s="231"/>
      <c r="G82" s="7">
        <v>74</v>
      </c>
      <c r="H82" s="90">
        <v>0</v>
      </c>
      <c r="I82" s="90">
        <v>0</v>
      </c>
    </row>
    <row r="83" spans="1:9" ht="12.75" customHeight="1" x14ac:dyDescent="0.2">
      <c r="A83" s="231" t="s">
        <v>68</v>
      </c>
      <c r="B83" s="231"/>
      <c r="C83" s="231"/>
      <c r="D83" s="231"/>
      <c r="E83" s="231"/>
      <c r="F83" s="231"/>
      <c r="G83" s="7">
        <v>75</v>
      </c>
      <c r="H83" s="90">
        <v>0</v>
      </c>
      <c r="I83" s="90">
        <v>0</v>
      </c>
    </row>
    <row r="84" spans="1:9" ht="12.75" customHeight="1" x14ac:dyDescent="0.2">
      <c r="A84" s="248" t="s">
        <v>69</v>
      </c>
      <c r="B84" s="248"/>
      <c r="C84" s="248"/>
      <c r="D84" s="248"/>
      <c r="E84" s="248"/>
      <c r="F84" s="248"/>
      <c r="G84" s="20">
        <v>76</v>
      </c>
      <c r="H84" s="93">
        <v>0</v>
      </c>
      <c r="I84" s="93">
        <v>0</v>
      </c>
    </row>
    <row r="85" spans="1:9" ht="12.75" customHeight="1" x14ac:dyDescent="0.2">
      <c r="A85" s="232" t="s">
        <v>432</v>
      </c>
      <c r="B85" s="232"/>
      <c r="C85" s="232"/>
      <c r="D85" s="232"/>
      <c r="E85" s="232"/>
      <c r="F85" s="232"/>
      <c r="G85" s="8">
        <v>77</v>
      </c>
      <c r="H85" s="91">
        <f>H86+H87+H88+H89+H90+H91</f>
        <v>0</v>
      </c>
      <c r="I85" s="91">
        <f>I86+I87+I88+I89+I90+I91</f>
        <v>0</v>
      </c>
    </row>
    <row r="86" spans="1:9" ht="25.5" customHeight="1" x14ac:dyDescent="0.2">
      <c r="A86" s="231" t="s">
        <v>427</v>
      </c>
      <c r="B86" s="231"/>
      <c r="C86" s="231"/>
      <c r="D86" s="231"/>
      <c r="E86" s="231"/>
      <c r="F86" s="231"/>
      <c r="G86" s="7">
        <v>78</v>
      </c>
      <c r="H86" s="90">
        <v>0</v>
      </c>
      <c r="I86" s="90">
        <v>0</v>
      </c>
    </row>
    <row r="87" spans="1:9" ht="12.75" customHeight="1" x14ac:dyDescent="0.2">
      <c r="A87" s="231" t="s">
        <v>70</v>
      </c>
      <c r="B87" s="231"/>
      <c r="C87" s="231"/>
      <c r="D87" s="231"/>
      <c r="E87" s="231"/>
      <c r="F87" s="231"/>
      <c r="G87" s="7">
        <v>79</v>
      </c>
      <c r="H87" s="90">
        <v>0</v>
      </c>
      <c r="I87" s="90">
        <v>0</v>
      </c>
    </row>
    <row r="88" spans="1:9" ht="12.75" customHeight="1" x14ac:dyDescent="0.2">
      <c r="A88" s="231" t="s">
        <v>71</v>
      </c>
      <c r="B88" s="231"/>
      <c r="C88" s="231"/>
      <c r="D88" s="231"/>
      <c r="E88" s="231"/>
      <c r="F88" s="231"/>
      <c r="G88" s="7">
        <v>80</v>
      </c>
      <c r="H88" s="90">
        <v>0</v>
      </c>
      <c r="I88" s="90">
        <v>0</v>
      </c>
    </row>
    <row r="89" spans="1:9" ht="12.75" customHeight="1" x14ac:dyDescent="0.2">
      <c r="A89" s="231" t="s">
        <v>346</v>
      </c>
      <c r="B89" s="231"/>
      <c r="C89" s="231"/>
      <c r="D89" s="231"/>
      <c r="E89" s="231"/>
      <c r="F89" s="231"/>
      <c r="G89" s="7">
        <v>81</v>
      </c>
      <c r="H89" s="90">
        <v>0</v>
      </c>
      <c r="I89" s="90">
        <v>0</v>
      </c>
    </row>
    <row r="90" spans="1:9" ht="26.25" customHeight="1" x14ac:dyDescent="0.2">
      <c r="A90" s="231" t="s">
        <v>347</v>
      </c>
      <c r="B90" s="231"/>
      <c r="C90" s="231"/>
      <c r="D90" s="231"/>
      <c r="E90" s="231"/>
      <c r="F90" s="231"/>
      <c r="G90" s="7">
        <v>82</v>
      </c>
      <c r="H90" s="90">
        <v>0</v>
      </c>
      <c r="I90" s="90">
        <v>0</v>
      </c>
    </row>
    <row r="91" spans="1:9" x14ac:dyDescent="0.2">
      <c r="A91" s="231" t="s">
        <v>428</v>
      </c>
      <c r="B91" s="231"/>
      <c r="C91" s="231"/>
      <c r="D91" s="231"/>
      <c r="E91" s="231"/>
      <c r="F91" s="231"/>
      <c r="G91" s="7">
        <v>83</v>
      </c>
      <c r="H91" s="90">
        <v>0</v>
      </c>
      <c r="I91" s="90">
        <v>0</v>
      </c>
    </row>
    <row r="92" spans="1:9" ht="12.75" customHeight="1" x14ac:dyDescent="0.2">
      <c r="A92" s="232" t="s">
        <v>433</v>
      </c>
      <c r="B92" s="232"/>
      <c r="C92" s="232"/>
      <c r="D92" s="232"/>
      <c r="E92" s="232"/>
      <c r="F92" s="232"/>
      <c r="G92" s="8">
        <v>84</v>
      </c>
      <c r="H92" s="91">
        <f>H93-H94</f>
        <v>12451871.609999999</v>
      </c>
      <c r="I92" s="91">
        <f>I93-I94</f>
        <v>12745458.119999999</v>
      </c>
    </row>
    <row r="93" spans="1:9" ht="12.75" customHeight="1" x14ac:dyDescent="0.2">
      <c r="A93" s="231" t="s">
        <v>72</v>
      </c>
      <c r="B93" s="231"/>
      <c r="C93" s="231"/>
      <c r="D93" s="231"/>
      <c r="E93" s="231"/>
      <c r="F93" s="231"/>
      <c r="G93" s="7">
        <v>85</v>
      </c>
      <c r="H93" s="90">
        <v>12451871.609999999</v>
      </c>
      <c r="I93" s="90">
        <v>12745458.119999999</v>
      </c>
    </row>
    <row r="94" spans="1:9" ht="12.75" customHeight="1" x14ac:dyDescent="0.2">
      <c r="A94" s="231" t="s">
        <v>73</v>
      </c>
      <c r="B94" s="231"/>
      <c r="C94" s="231"/>
      <c r="D94" s="231"/>
      <c r="E94" s="231"/>
      <c r="F94" s="231"/>
      <c r="G94" s="7">
        <v>86</v>
      </c>
      <c r="H94" s="90">
        <v>0</v>
      </c>
      <c r="I94" s="90">
        <v>0</v>
      </c>
    </row>
    <row r="95" spans="1:9" ht="12.75" customHeight="1" x14ac:dyDescent="0.2">
      <c r="A95" s="232" t="s">
        <v>434</v>
      </c>
      <c r="B95" s="232"/>
      <c r="C95" s="232"/>
      <c r="D95" s="232"/>
      <c r="E95" s="232"/>
      <c r="F95" s="232"/>
      <c r="G95" s="8">
        <v>87</v>
      </c>
      <c r="H95" s="91">
        <f>H96-H97</f>
        <v>293586.51</v>
      </c>
      <c r="I95" s="91">
        <f>+-I97</f>
        <v>-1001831.85</v>
      </c>
    </row>
    <row r="96" spans="1:9" ht="12.75" customHeight="1" x14ac:dyDescent="0.2">
      <c r="A96" s="231" t="s">
        <v>74</v>
      </c>
      <c r="B96" s="231"/>
      <c r="C96" s="231"/>
      <c r="D96" s="231"/>
      <c r="E96" s="231"/>
      <c r="F96" s="231"/>
      <c r="G96" s="7">
        <v>88</v>
      </c>
      <c r="H96" s="90">
        <v>293586.51</v>
      </c>
      <c r="I96" s="90">
        <v>0</v>
      </c>
    </row>
    <row r="97" spans="1:9" ht="12.75" customHeight="1" x14ac:dyDescent="0.2">
      <c r="A97" s="231" t="s">
        <v>75</v>
      </c>
      <c r="B97" s="231"/>
      <c r="C97" s="231"/>
      <c r="D97" s="231"/>
      <c r="E97" s="231"/>
      <c r="F97" s="231"/>
      <c r="G97" s="7">
        <v>89</v>
      </c>
      <c r="H97" s="90">
        <v>0</v>
      </c>
      <c r="I97" s="90">
        <v>1001831.85</v>
      </c>
    </row>
    <row r="98" spans="1:9" ht="12.75" customHeight="1" x14ac:dyDescent="0.2">
      <c r="A98" s="231" t="s">
        <v>76</v>
      </c>
      <c r="B98" s="231"/>
      <c r="C98" s="231"/>
      <c r="D98" s="231"/>
      <c r="E98" s="231"/>
      <c r="F98" s="231"/>
      <c r="G98" s="7">
        <v>90</v>
      </c>
      <c r="H98" s="90">
        <v>0</v>
      </c>
      <c r="I98" s="90">
        <v>0</v>
      </c>
    </row>
    <row r="99" spans="1:9" ht="12.75" customHeight="1" x14ac:dyDescent="0.2">
      <c r="A99" s="233" t="s">
        <v>435</v>
      </c>
      <c r="B99" s="233"/>
      <c r="C99" s="233"/>
      <c r="D99" s="233"/>
      <c r="E99" s="233"/>
      <c r="F99" s="233"/>
      <c r="G99" s="8">
        <v>91</v>
      </c>
      <c r="H99" s="91">
        <f>SUM(H100:H105)</f>
        <v>288392.74</v>
      </c>
      <c r="I99" s="91">
        <f>SUM(I100:I105)</f>
        <v>288392.74</v>
      </c>
    </row>
    <row r="100" spans="1:9" ht="12.75" customHeight="1" x14ac:dyDescent="0.2">
      <c r="A100" s="231" t="s">
        <v>77</v>
      </c>
      <c r="B100" s="231"/>
      <c r="C100" s="231"/>
      <c r="D100" s="231"/>
      <c r="E100" s="231"/>
      <c r="F100" s="231"/>
      <c r="G100" s="7">
        <v>92</v>
      </c>
      <c r="H100" s="90">
        <v>97215.5</v>
      </c>
      <c r="I100" s="90">
        <v>97215.5</v>
      </c>
    </row>
    <row r="101" spans="1:9" ht="12.75" customHeight="1" x14ac:dyDescent="0.2">
      <c r="A101" s="231" t="s">
        <v>78</v>
      </c>
      <c r="B101" s="231"/>
      <c r="C101" s="231"/>
      <c r="D101" s="231"/>
      <c r="E101" s="231"/>
      <c r="F101" s="231"/>
      <c r="G101" s="7">
        <v>93</v>
      </c>
      <c r="H101" s="90">
        <v>0</v>
      </c>
      <c r="I101" s="90">
        <v>0</v>
      </c>
    </row>
    <row r="102" spans="1:9" ht="12.75" customHeight="1" x14ac:dyDescent="0.2">
      <c r="A102" s="231" t="s">
        <v>79</v>
      </c>
      <c r="B102" s="231"/>
      <c r="C102" s="231"/>
      <c r="D102" s="231"/>
      <c r="E102" s="231"/>
      <c r="F102" s="231"/>
      <c r="G102" s="7">
        <v>94</v>
      </c>
      <c r="H102" s="90">
        <v>94896.8</v>
      </c>
      <c r="I102" s="90">
        <v>94896.8</v>
      </c>
    </row>
    <row r="103" spans="1:9" ht="12.75" customHeight="1" x14ac:dyDescent="0.2">
      <c r="A103" s="231" t="s">
        <v>80</v>
      </c>
      <c r="B103" s="231"/>
      <c r="C103" s="231"/>
      <c r="D103" s="231"/>
      <c r="E103" s="231"/>
      <c r="F103" s="231"/>
      <c r="G103" s="7">
        <v>95</v>
      </c>
      <c r="H103" s="90">
        <v>0</v>
      </c>
      <c r="I103" s="90">
        <v>0</v>
      </c>
    </row>
    <row r="104" spans="1:9" ht="12.75" customHeight="1" x14ac:dyDescent="0.2">
      <c r="A104" s="231" t="s">
        <v>81</v>
      </c>
      <c r="B104" s="231"/>
      <c r="C104" s="231"/>
      <c r="D104" s="231"/>
      <c r="E104" s="231"/>
      <c r="F104" s="231"/>
      <c r="G104" s="7">
        <v>96</v>
      </c>
      <c r="H104" s="90">
        <v>0</v>
      </c>
      <c r="I104" s="90">
        <v>0</v>
      </c>
    </row>
    <row r="105" spans="1:9" ht="12.75" customHeight="1" x14ac:dyDescent="0.2">
      <c r="A105" s="231" t="s">
        <v>82</v>
      </c>
      <c r="B105" s="231"/>
      <c r="C105" s="231"/>
      <c r="D105" s="231"/>
      <c r="E105" s="231"/>
      <c r="F105" s="231"/>
      <c r="G105" s="7">
        <v>97</v>
      </c>
      <c r="H105" s="90">
        <v>96280.44</v>
      </c>
      <c r="I105" s="90">
        <v>96280.44</v>
      </c>
    </row>
    <row r="106" spans="1:9" ht="12.75" customHeight="1" x14ac:dyDescent="0.2">
      <c r="A106" s="233" t="s">
        <v>436</v>
      </c>
      <c r="B106" s="233"/>
      <c r="C106" s="233"/>
      <c r="D106" s="233"/>
      <c r="E106" s="233"/>
      <c r="F106" s="233"/>
      <c r="G106" s="8">
        <v>98</v>
      </c>
      <c r="H106" s="91">
        <f>+SUM(H107:H117)</f>
        <v>3705754.51</v>
      </c>
      <c r="I106" s="91">
        <f>+SUM(I107:I117)</f>
        <v>3086758.88</v>
      </c>
    </row>
    <row r="107" spans="1:9" ht="12.75" customHeight="1" x14ac:dyDescent="0.2">
      <c r="A107" s="231" t="s">
        <v>83</v>
      </c>
      <c r="B107" s="231"/>
      <c r="C107" s="231"/>
      <c r="D107" s="231"/>
      <c r="E107" s="231"/>
      <c r="F107" s="231"/>
      <c r="G107" s="7">
        <v>99</v>
      </c>
      <c r="H107" s="90">
        <v>0</v>
      </c>
      <c r="I107" s="90">
        <v>0</v>
      </c>
    </row>
    <row r="108" spans="1:9" ht="24.6" customHeight="1" x14ac:dyDescent="0.2">
      <c r="A108" s="231" t="s">
        <v>84</v>
      </c>
      <c r="B108" s="231"/>
      <c r="C108" s="231"/>
      <c r="D108" s="231"/>
      <c r="E108" s="231"/>
      <c r="F108" s="231"/>
      <c r="G108" s="7">
        <v>100</v>
      </c>
      <c r="H108" s="90">
        <v>0</v>
      </c>
      <c r="I108" s="90">
        <v>0</v>
      </c>
    </row>
    <row r="109" spans="1:9" ht="12.75" customHeight="1" x14ac:dyDescent="0.2">
      <c r="A109" s="231" t="s">
        <v>85</v>
      </c>
      <c r="B109" s="231"/>
      <c r="C109" s="231"/>
      <c r="D109" s="231"/>
      <c r="E109" s="231"/>
      <c r="F109" s="231"/>
      <c r="G109" s="7">
        <v>101</v>
      </c>
      <c r="H109" s="90">
        <v>0</v>
      </c>
      <c r="I109" s="90">
        <v>0</v>
      </c>
    </row>
    <row r="110" spans="1:9" ht="21.6" customHeight="1" x14ac:dyDescent="0.2">
      <c r="A110" s="231" t="s">
        <v>86</v>
      </c>
      <c r="B110" s="231"/>
      <c r="C110" s="231"/>
      <c r="D110" s="231"/>
      <c r="E110" s="231"/>
      <c r="F110" s="231"/>
      <c r="G110" s="7">
        <v>102</v>
      </c>
      <c r="H110" s="90">
        <v>0</v>
      </c>
      <c r="I110" s="90">
        <v>0</v>
      </c>
    </row>
    <row r="111" spans="1:9" ht="12.75" customHeight="1" x14ac:dyDescent="0.2">
      <c r="A111" s="231" t="s">
        <v>87</v>
      </c>
      <c r="B111" s="231"/>
      <c r="C111" s="231"/>
      <c r="D111" s="231"/>
      <c r="E111" s="231"/>
      <c r="F111" s="231"/>
      <c r="G111" s="7">
        <v>103</v>
      </c>
      <c r="H111" s="90">
        <v>0</v>
      </c>
      <c r="I111" s="90">
        <v>0</v>
      </c>
    </row>
    <row r="112" spans="1:9" ht="12.75" customHeight="1" x14ac:dyDescent="0.2">
      <c r="A112" s="231" t="s">
        <v>88</v>
      </c>
      <c r="B112" s="231"/>
      <c r="C112" s="231"/>
      <c r="D112" s="231"/>
      <c r="E112" s="231"/>
      <c r="F112" s="231"/>
      <c r="G112" s="7">
        <v>104</v>
      </c>
      <c r="H112" s="90">
        <v>2519339.87</v>
      </c>
      <c r="I112" s="90">
        <v>2117704.0499999998</v>
      </c>
    </row>
    <row r="113" spans="1:9" ht="12.75" customHeight="1" x14ac:dyDescent="0.2">
      <c r="A113" s="231" t="s">
        <v>89</v>
      </c>
      <c r="B113" s="231"/>
      <c r="C113" s="231"/>
      <c r="D113" s="231"/>
      <c r="E113" s="231"/>
      <c r="F113" s="231"/>
      <c r="G113" s="7">
        <v>105</v>
      </c>
      <c r="H113" s="90">
        <v>0</v>
      </c>
      <c r="I113" s="90">
        <v>0</v>
      </c>
    </row>
    <row r="114" spans="1:9" ht="12.75" customHeight="1" x14ac:dyDescent="0.2">
      <c r="A114" s="231" t="s">
        <v>90</v>
      </c>
      <c r="B114" s="231"/>
      <c r="C114" s="231"/>
      <c r="D114" s="231"/>
      <c r="E114" s="231"/>
      <c r="F114" s="231"/>
      <c r="G114" s="7">
        <v>106</v>
      </c>
      <c r="H114" s="90">
        <v>0</v>
      </c>
      <c r="I114" s="90">
        <v>0</v>
      </c>
    </row>
    <row r="115" spans="1:9" ht="12.75" customHeight="1" x14ac:dyDescent="0.2">
      <c r="A115" s="231" t="s">
        <v>91</v>
      </c>
      <c r="B115" s="231"/>
      <c r="C115" s="231"/>
      <c r="D115" s="231"/>
      <c r="E115" s="231"/>
      <c r="F115" s="231"/>
      <c r="G115" s="7">
        <v>107</v>
      </c>
      <c r="H115" s="90">
        <v>0</v>
      </c>
      <c r="I115" s="90">
        <v>0</v>
      </c>
    </row>
    <row r="116" spans="1:9" ht="12.75" customHeight="1" x14ac:dyDescent="0.2">
      <c r="A116" s="231" t="s">
        <v>92</v>
      </c>
      <c r="B116" s="231"/>
      <c r="C116" s="231"/>
      <c r="D116" s="231"/>
      <c r="E116" s="231"/>
      <c r="F116" s="231"/>
      <c r="G116" s="7">
        <v>108</v>
      </c>
      <c r="H116" s="90">
        <v>1186414.6399999999</v>
      </c>
      <c r="I116" s="90">
        <v>969054.83</v>
      </c>
    </row>
    <row r="117" spans="1:9" ht="12.75" customHeight="1" x14ac:dyDescent="0.2">
      <c r="A117" s="231" t="s">
        <v>93</v>
      </c>
      <c r="B117" s="231"/>
      <c r="C117" s="231"/>
      <c r="D117" s="231"/>
      <c r="E117" s="231"/>
      <c r="F117" s="231"/>
      <c r="G117" s="7">
        <v>109</v>
      </c>
      <c r="H117" s="90">
        <v>0</v>
      </c>
      <c r="I117" s="90">
        <v>0</v>
      </c>
    </row>
    <row r="118" spans="1:9" ht="12.75" customHeight="1" x14ac:dyDescent="0.2">
      <c r="A118" s="233" t="s">
        <v>437</v>
      </c>
      <c r="B118" s="233"/>
      <c r="C118" s="233"/>
      <c r="D118" s="233"/>
      <c r="E118" s="233"/>
      <c r="F118" s="233"/>
      <c r="G118" s="8">
        <v>110</v>
      </c>
      <c r="H118" s="91">
        <f>+SUM(H119:H132)</f>
        <v>7502326.9800000004</v>
      </c>
      <c r="I118" s="91">
        <f>+SUM(I119:I132)</f>
        <v>7375498.29</v>
      </c>
    </row>
    <row r="119" spans="1:9" ht="12.75" customHeight="1" x14ac:dyDescent="0.2">
      <c r="A119" s="231" t="s">
        <v>83</v>
      </c>
      <c r="B119" s="231"/>
      <c r="C119" s="231"/>
      <c r="D119" s="231"/>
      <c r="E119" s="231"/>
      <c r="F119" s="231"/>
      <c r="G119" s="7">
        <v>111</v>
      </c>
      <c r="H119" s="90">
        <v>0</v>
      </c>
      <c r="I119" s="90">
        <v>0</v>
      </c>
    </row>
    <row r="120" spans="1:9" ht="22.15" customHeight="1" x14ac:dyDescent="0.2">
      <c r="A120" s="231" t="s">
        <v>84</v>
      </c>
      <c r="B120" s="231"/>
      <c r="C120" s="231"/>
      <c r="D120" s="231"/>
      <c r="E120" s="231"/>
      <c r="F120" s="231"/>
      <c r="G120" s="7">
        <v>112</v>
      </c>
      <c r="H120" s="90">
        <v>0</v>
      </c>
      <c r="I120" s="90">
        <v>0</v>
      </c>
    </row>
    <row r="121" spans="1:9" ht="12.75" customHeight="1" x14ac:dyDescent="0.2">
      <c r="A121" s="231" t="s">
        <v>85</v>
      </c>
      <c r="B121" s="231"/>
      <c r="C121" s="231"/>
      <c r="D121" s="231"/>
      <c r="E121" s="231"/>
      <c r="F121" s="231"/>
      <c r="G121" s="7">
        <v>113</v>
      </c>
      <c r="H121" s="90">
        <v>0</v>
      </c>
      <c r="I121" s="90">
        <v>0</v>
      </c>
    </row>
    <row r="122" spans="1:9" ht="23.45" customHeight="1" x14ac:dyDescent="0.2">
      <c r="A122" s="231" t="s">
        <v>86</v>
      </c>
      <c r="B122" s="231"/>
      <c r="C122" s="231"/>
      <c r="D122" s="231"/>
      <c r="E122" s="231"/>
      <c r="F122" s="231"/>
      <c r="G122" s="7">
        <v>114</v>
      </c>
      <c r="H122" s="90">
        <v>0</v>
      </c>
      <c r="I122" s="90">
        <v>0</v>
      </c>
    </row>
    <row r="123" spans="1:9" ht="12.75" customHeight="1" x14ac:dyDescent="0.2">
      <c r="A123" s="231" t="s">
        <v>87</v>
      </c>
      <c r="B123" s="231"/>
      <c r="C123" s="231"/>
      <c r="D123" s="231"/>
      <c r="E123" s="231"/>
      <c r="F123" s="231"/>
      <c r="G123" s="7">
        <v>115</v>
      </c>
      <c r="H123" s="90">
        <v>0</v>
      </c>
      <c r="I123" s="90">
        <v>0</v>
      </c>
    </row>
    <row r="124" spans="1:9" ht="12.75" customHeight="1" x14ac:dyDescent="0.2">
      <c r="A124" s="231" t="s">
        <v>88</v>
      </c>
      <c r="B124" s="231"/>
      <c r="C124" s="231"/>
      <c r="D124" s="231"/>
      <c r="E124" s="231"/>
      <c r="F124" s="231"/>
      <c r="G124" s="7">
        <v>116</v>
      </c>
      <c r="H124" s="90">
        <v>1598647.86</v>
      </c>
      <c r="I124" s="90">
        <v>1601778.53</v>
      </c>
    </row>
    <row r="125" spans="1:9" ht="12.75" customHeight="1" x14ac:dyDescent="0.2">
      <c r="A125" s="231" t="s">
        <v>89</v>
      </c>
      <c r="B125" s="231"/>
      <c r="C125" s="231"/>
      <c r="D125" s="231"/>
      <c r="E125" s="231"/>
      <c r="F125" s="231"/>
      <c r="G125" s="7">
        <v>117</v>
      </c>
      <c r="H125" s="90">
        <v>0</v>
      </c>
      <c r="I125" s="90">
        <v>0</v>
      </c>
    </row>
    <row r="126" spans="1:9" ht="12.75" customHeight="1" x14ac:dyDescent="0.2">
      <c r="A126" s="231" t="s">
        <v>90</v>
      </c>
      <c r="B126" s="231"/>
      <c r="C126" s="231"/>
      <c r="D126" s="231"/>
      <c r="E126" s="231"/>
      <c r="F126" s="231"/>
      <c r="G126" s="7">
        <v>118</v>
      </c>
      <c r="H126" s="90">
        <v>969428.99</v>
      </c>
      <c r="I126" s="90">
        <v>260379.78</v>
      </c>
    </row>
    <row r="127" spans="1:9" x14ac:dyDescent="0.2">
      <c r="A127" s="231" t="s">
        <v>91</v>
      </c>
      <c r="B127" s="231"/>
      <c r="C127" s="231"/>
      <c r="D127" s="231"/>
      <c r="E127" s="231"/>
      <c r="F127" s="231"/>
      <c r="G127" s="7">
        <v>119</v>
      </c>
      <c r="H127" s="90">
        <v>0</v>
      </c>
      <c r="I127" s="90">
        <v>0</v>
      </c>
    </row>
    <row r="128" spans="1:9" x14ac:dyDescent="0.2">
      <c r="A128" s="231" t="s">
        <v>94</v>
      </c>
      <c r="B128" s="231"/>
      <c r="C128" s="231"/>
      <c r="D128" s="231"/>
      <c r="E128" s="231"/>
      <c r="F128" s="231"/>
      <c r="G128" s="7">
        <v>120</v>
      </c>
      <c r="H128" s="90">
        <v>753546.29</v>
      </c>
      <c r="I128" s="90">
        <v>759376.97</v>
      </c>
    </row>
    <row r="129" spans="1:9" x14ac:dyDescent="0.2">
      <c r="A129" s="231" t="s">
        <v>95</v>
      </c>
      <c r="B129" s="231"/>
      <c r="C129" s="231"/>
      <c r="D129" s="231"/>
      <c r="E129" s="231"/>
      <c r="F129" s="231"/>
      <c r="G129" s="7">
        <v>121</v>
      </c>
      <c r="H129" s="90">
        <v>2035972.09</v>
      </c>
      <c r="I129" s="90">
        <v>2306263.88</v>
      </c>
    </row>
    <row r="130" spans="1:9" x14ac:dyDescent="0.2">
      <c r="A130" s="231" t="s">
        <v>96</v>
      </c>
      <c r="B130" s="231"/>
      <c r="C130" s="231"/>
      <c r="D130" s="231"/>
      <c r="E130" s="231"/>
      <c r="F130" s="231"/>
      <c r="G130" s="7">
        <v>122</v>
      </c>
      <c r="H130" s="90">
        <v>615006.51</v>
      </c>
      <c r="I130" s="90">
        <v>79391.61</v>
      </c>
    </row>
    <row r="131" spans="1:9" x14ac:dyDescent="0.2">
      <c r="A131" s="231" t="s">
        <v>97</v>
      </c>
      <c r="B131" s="231"/>
      <c r="C131" s="231"/>
      <c r="D131" s="231"/>
      <c r="E131" s="231"/>
      <c r="F131" s="231"/>
      <c r="G131" s="7">
        <v>123</v>
      </c>
      <c r="H131" s="90">
        <v>0</v>
      </c>
      <c r="I131" s="90">
        <v>0</v>
      </c>
    </row>
    <row r="132" spans="1:9" x14ac:dyDescent="0.2">
      <c r="A132" s="231" t="s">
        <v>98</v>
      </c>
      <c r="B132" s="231"/>
      <c r="C132" s="231"/>
      <c r="D132" s="231"/>
      <c r="E132" s="231"/>
      <c r="F132" s="231"/>
      <c r="G132" s="7">
        <v>124</v>
      </c>
      <c r="H132" s="90">
        <v>1529725.24</v>
      </c>
      <c r="I132" s="90">
        <v>2368307.52</v>
      </c>
    </row>
    <row r="133" spans="1:9" ht="22.15" customHeight="1" x14ac:dyDescent="0.2">
      <c r="A133" s="247" t="s">
        <v>99</v>
      </c>
      <c r="B133" s="247"/>
      <c r="C133" s="247"/>
      <c r="D133" s="247"/>
      <c r="E133" s="247"/>
      <c r="F133" s="247"/>
      <c r="G133" s="7">
        <v>125</v>
      </c>
      <c r="H133" s="90">
        <v>10375057.73</v>
      </c>
      <c r="I133" s="90">
        <v>8645887.0299999993</v>
      </c>
    </row>
    <row r="134" spans="1:9" ht="12.75" customHeight="1" x14ac:dyDescent="0.2">
      <c r="A134" s="233" t="s">
        <v>438</v>
      </c>
      <c r="B134" s="233"/>
      <c r="C134" s="233"/>
      <c r="D134" s="233"/>
      <c r="E134" s="233"/>
      <c r="F134" s="233"/>
      <c r="G134" s="8">
        <v>126</v>
      </c>
      <c r="H134" s="91">
        <f>+H75+H99+H118+H133+H106</f>
        <v>90334927.569999993</v>
      </c>
      <c r="I134" s="91">
        <f>+I75+I99+I118+I133+I106</f>
        <v>86858100.700000003</v>
      </c>
    </row>
    <row r="135" spans="1:9" x14ac:dyDescent="0.2">
      <c r="A135" s="247" t="s">
        <v>100</v>
      </c>
      <c r="B135" s="247"/>
      <c r="C135" s="247"/>
      <c r="D135" s="247"/>
      <c r="E135" s="247"/>
      <c r="F135" s="247"/>
      <c r="G135" s="7">
        <v>127</v>
      </c>
      <c r="H135" s="90">
        <v>0</v>
      </c>
      <c r="I135" s="90">
        <v>0</v>
      </c>
    </row>
  </sheetData>
  <sheetProtection algorithmName="SHA-512" hashValue="43WzXQIycd6UFNWPaMVce73AMdoqwjR/wY7UsayPYcdkYVP8wrLc0OmA/YNE5YNkAJ4+2DBhUR35EYPo1uM3Sg==" saltValue="1I//t7bhNpb0A8RupP9ZPg=="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0866141732283472" right="0.70866141732283472" top="0.74803149606299213" bottom="0.74803149606299213" header="0.31496062992125984" footer="0.31496062992125984"/>
  <pageSetup paperSize="9" scale="94" fitToHeight="0" orientation="portrait" r:id="rId1"/>
  <rowBreaks count="1" manualBreakCount="1">
    <brk id="72"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114"/>
  <sheetViews>
    <sheetView tabSelected="1" view="pageBreakPreview" topLeftCell="A19" zoomScale="110" zoomScaleNormal="115" zoomScaleSheetLayoutView="110" workbookViewId="0">
      <selection activeCell="A17" sqref="A17:F17"/>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51" t="s">
        <v>102</v>
      </c>
      <c r="B1" s="252"/>
      <c r="C1" s="252"/>
      <c r="D1" s="252"/>
      <c r="E1" s="252"/>
      <c r="F1" s="252"/>
      <c r="G1" s="252"/>
      <c r="H1" s="252"/>
      <c r="I1" s="252"/>
    </row>
    <row r="2" spans="1:11" x14ac:dyDescent="0.2">
      <c r="A2" s="253" t="s">
        <v>465</v>
      </c>
      <c r="B2" s="254"/>
      <c r="C2" s="254"/>
      <c r="D2" s="254"/>
      <c r="E2" s="254"/>
      <c r="F2" s="254"/>
      <c r="G2" s="254"/>
      <c r="H2" s="254"/>
      <c r="I2" s="254"/>
    </row>
    <row r="3" spans="1:11" x14ac:dyDescent="0.2">
      <c r="A3" s="255" t="s">
        <v>441</v>
      </c>
      <c r="B3" s="256"/>
      <c r="C3" s="256"/>
      <c r="D3" s="256"/>
      <c r="E3" s="256"/>
      <c r="F3" s="256"/>
      <c r="G3" s="256"/>
      <c r="H3" s="256"/>
      <c r="I3" s="256"/>
      <c r="J3" s="257"/>
      <c r="K3" s="257"/>
    </row>
    <row r="4" spans="1:11" x14ac:dyDescent="0.2">
      <c r="A4" s="258" t="s">
        <v>463</v>
      </c>
      <c r="B4" s="259"/>
      <c r="C4" s="259"/>
      <c r="D4" s="259"/>
      <c r="E4" s="259"/>
      <c r="F4" s="259"/>
      <c r="G4" s="259"/>
      <c r="H4" s="259"/>
      <c r="I4" s="259"/>
      <c r="J4" s="260"/>
      <c r="K4" s="260"/>
    </row>
    <row r="5" spans="1:11" ht="22.15" customHeight="1" x14ac:dyDescent="0.2">
      <c r="A5" s="261" t="s">
        <v>2</v>
      </c>
      <c r="B5" s="262"/>
      <c r="C5" s="262"/>
      <c r="D5" s="262"/>
      <c r="E5" s="262"/>
      <c r="F5" s="262"/>
      <c r="G5" s="261" t="s">
        <v>103</v>
      </c>
      <c r="H5" s="263" t="s">
        <v>299</v>
      </c>
      <c r="I5" s="264"/>
      <c r="J5" s="263" t="s">
        <v>278</v>
      </c>
      <c r="K5" s="264"/>
    </row>
    <row r="6" spans="1:11" x14ac:dyDescent="0.2">
      <c r="A6" s="262"/>
      <c r="B6" s="262"/>
      <c r="C6" s="262"/>
      <c r="D6" s="262"/>
      <c r="E6" s="262"/>
      <c r="F6" s="262"/>
      <c r="G6" s="262"/>
      <c r="H6" s="23" t="s">
        <v>292</v>
      </c>
      <c r="I6" s="23" t="s">
        <v>293</v>
      </c>
      <c r="J6" s="23" t="s">
        <v>292</v>
      </c>
      <c r="K6" s="23" t="s">
        <v>293</v>
      </c>
    </row>
    <row r="7" spans="1:11" x14ac:dyDescent="0.2">
      <c r="A7" s="267">
        <v>1</v>
      </c>
      <c r="B7" s="268"/>
      <c r="C7" s="268"/>
      <c r="D7" s="268"/>
      <c r="E7" s="268"/>
      <c r="F7" s="268"/>
      <c r="G7" s="24">
        <v>2</v>
      </c>
      <c r="H7" s="23">
        <v>3</v>
      </c>
      <c r="I7" s="23">
        <v>4</v>
      </c>
      <c r="J7" s="23">
        <v>5</v>
      </c>
      <c r="K7" s="23">
        <v>6</v>
      </c>
    </row>
    <row r="8" spans="1:11" ht="12.75" customHeight="1" x14ac:dyDescent="0.2">
      <c r="A8" s="265" t="s">
        <v>348</v>
      </c>
      <c r="B8" s="265"/>
      <c r="C8" s="265"/>
      <c r="D8" s="265"/>
      <c r="E8" s="265"/>
      <c r="F8" s="265"/>
      <c r="G8" s="8">
        <v>1</v>
      </c>
      <c r="H8" s="94">
        <f>SUM(H9:H13)</f>
        <v>6307261.21</v>
      </c>
      <c r="I8" s="94">
        <f>SUM(I9:I13)</f>
        <v>6307261.21</v>
      </c>
      <c r="J8" s="94">
        <f>SUM(J9:J13)</f>
        <v>6475635.0999999996</v>
      </c>
      <c r="K8" s="94">
        <f>SUM(K9:K13)</f>
        <v>6475635.0999999996</v>
      </c>
    </row>
    <row r="9" spans="1:11" ht="12.75" customHeight="1" x14ac:dyDescent="0.2">
      <c r="A9" s="231" t="s">
        <v>115</v>
      </c>
      <c r="B9" s="231"/>
      <c r="C9" s="231"/>
      <c r="D9" s="231"/>
      <c r="E9" s="231"/>
      <c r="F9" s="231"/>
      <c r="G9" s="7">
        <v>2</v>
      </c>
      <c r="H9" s="95">
        <v>0</v>
      </c>
      <c r="I9" s="95">
        <v>0</v>
      </c>
      <c r="J9" s="95">
        <v>0</v>
      </c>
      <c r="K9" s="95">
        <v>0</v>
      </c>
    </row>
    <row r="10" spans="1:11" ht="12.75" customHeight="1" x14ac:dyDescent="0.2">
      <c r="A10" s="231" t="s">
        <v>439</v>
      </c>
      <c r="B10" s="231"/>
      <c r="C10" s="231"/>
      <c r="D10" s="231"/>
      <c r="E10" s="231"/>
      <c r="F10" s="231"/>
      <c r="G10" s="7">
        <v>3</v>
      </c>
      <c r="H10" s="95">
        <v>6097439.2699999996</v>
      </c>
      <c r="I10" s="95">
        <v>6097439.2699999996</v>
      </c>
      <c r="J10" s="95">
        <v>6173606.0099999998</v>
      </c>
      <c r="K10" s="95">
        <v>6173606.0099999998</v>
      </c>
    </row>
    <row r="11" spans="1:11" ht="12.75" customHeight="1" x14ac:dyDescent="0.2">
      <c r="A11" s="231" t="s">
        <v>116</v>
      </c>
      <c r="B11" s="231"/>
      <c r="C11" s="231"/>
      <c r="D11" s="231"/>
      <c r="E11" s="231"/>
      <c r="F11" s="231"/>
      <c r="G11" s="7">
        <v>4</v>
      </c>
      <c r="H11" s="95">
        <v>0</v>
      </c>
      <c r="I11" s="95">
        <v>0</v>
      </c>
      <c r="J11" s="95">
        <v>0</v>
      </c>
      <c r="K11" s="95">
        <v>0</v>
      </c>
    </row>
    <row r="12" spans="1:11" ht="12.75" customHeight="1" x14ac:dyDescent="0.2">
      <c r="A12" s="231" t="s">
        <v>117</v>
      </c>
      <c r="B12" s="231"/>
      <c r="C12" s="231"/>
      <c r="D12" s="231"/>
      <c r="E12" s="231"/>
      <c r="F12" s="231"/>
      <c r="G12" s="7">
        <v>5</v>
      </c>
      <c r="H12" s="95">
        <v>0</v>
      </c>
      <c r="I12" s="95">
        <v>0</v>
      </c>
      <c r="J12" s="95">
        <v>0</v>
      </c>
      <c r="K12" s="95">
        <v>0</v>
      </c>
    </row>
    <row r="13" spans="1:11" ht="12.75" customHeight="1" x14ac:dyDescent="0.2">
      <c r="A13" s="231" t="s">
        <v>118</v>
      </c>
      <c r="B13" s="231"/>
      <c r="C13" s="231"/>
      <c r="D13" s="231"/>
      <c r="E13" s="231"/>
      <c r="F13" s="231"/>
      <c r="G13" s="7">
        <v>6</v>
      </c>
      <c r="H13" s="95">
        <v>209821.94</v>
      </c>
      <c r="I13" s="95">
        <v>209821.94</v>
      </c>
      <c r="J13" s="95">
        <v>302029.09000000003</v>
      </c>
      <c r="K13" s="95">
        <v>302029.09000000003</v>
      </c>
    </row>
    <row r="14" spans="1:11" ht="26.25" customHeight="1" x14ac:dyDescent="0.2">
      <c r="A14" s="265" t="s">
        <v>349</v>
      </c>
      <c r="B14" s="265"/>
      <c r="C14" s="265"/>
      <c r="D14" s="265"/>
      <c r="E14" s="265"/>
      <c r="F14" s="265"/>
      <c r="G14" s="8">
        <v>7</v>
      </c>
      <c r="H14" s="94">
        <f>H15+H16+H20+H24+H25+H26+H29+H36</f>
        <v>7902029.2699999996</v>
      </c>
      <c r="I14" s="94">
        <f>I15+I16+I20+I24+I25+I26+I29+I36</f>
        <v>7902029.2699999996</v>
      </c>
      <c r="J14" s="94">
        <f>J15+J16+J20+J24+J25+J26+J29+J36</f>
        <v>7607624.4699999997</v>
      </c>
      <c r="K14" s="94">
        <f>K15+K16+K20+K24+K25+K26+K29+K36</f>
        <v>7607624.4699999997</v>
      </c>
    </row>
    <row r="15" spans="1:11" ht="25.5" customHeight="1" x14ac:dyDescent="0.2">
      <c r="A15" s="231" t="s">
        <v>104</v>
      </c>
      <c r="B15" s="231"/>
      <c r="C15" s="231"/>
      <c r="D15" s="231"/>
      <c r="E15" s="231"/>
      <c r="F15" s="231"/>
      <c r="G15" s="7">
        <v>8</v>
      </c>
      <c r="H15" s="95">
        <v>0</v>
      </c>
      <c r="I15" s="95">
        <v>0</v>
      </c>
      <c r="J15" s="95">
        <v>0</v>
      </c>
      <c r="K15" s="95">
        <v>0</v>
      </c>
    </row>
    <row r="16" spans="1:11" ht="12.75" customHeight="1" x14ac:dyDescent="0.2">
      <c r="A16" s="232" t="s">
        <v>421</v>
      </c>
      <c r="B16" s="232"/>
      <c r="C16" s="232"/>
      <c r="D16" s="232"/>
      <c r="E16" s="232"/>
      <c r="F16" s="232"/>
      <c r="G16" s="8">
        <v>9</v>
      </c>
      <c r="H16" s="94">
        <f>SUM(H17:H19)</f>
        <v>1932680.49</v>
      </c>
      <c r="I16" s="94">
        <f>SUM(I17:I19)</f>
        <v>1932680.49</v>
      </c>
      <c r="J16" s="94">
        <f>SUM(J17:J19)</f>
        <v>1765126.16</v>
      </c>
      <c r="K16" s="94">
        <f>SUM(K17:K19)</f>
        <v>1765126.16</v>
      </c>
    </row>
    <row r="17" spans="1:11" ht="12.75" customHeight="1" x14ac:dyDescent="0.2">
      <c r="A17" s="266" t="s">
        <v>119</v>
      </c>
      <c r="B17" s="266"/>
      <c r="C17" s="266"/>
      <c r="D17" s="266"/>
      <c r="E17" s="266"/>
      <c r="F17" s="266"/>
      <c r="G17" s="7">
        <v>10</v>
      </c>
      <c r="H17" s="95">
        <v>387673.92</v>
      </c>
      <c r="I17" s="95">
        <v>387673.92</v>
      </c>
      <c r="J17" s="95">
        <v>398836.23</v>
      </c>
      <c r="K17" s="95">
        <v>398836.23</v>
      </c>
    </row>
    <row r="18" spans="1:11" ht="12.75" customHeight="1" x14ac:dyDescent="0.2">
      <c r="A18" s="266" t="s">
        <v>120</v>
      </c>
      <c r="B18" s="266"/>
      <c r="C18" s="266"/>
      <c r="D18" s="266"/>
      <c r="E18" s="266"/>
      <c r="F18" s="266"/>
      <c r="G18" s="7">
        <v>11</v>
      </c>
      <c r="H18" s="95">
        <v>1017.43</v>
      </c>
      <c r="I18" s="95">
        <v>1017.43</v>
      </c>
      <c r="J18" s="95">
        <v>635.59</v>
      </c>
      <c r="K18" s="95">
        <v>635.59</v>
      </c>
    </row>
    <row r="19" spans="1:11" ht="12.75" customHeight="1" x14ac:dyDescent="0.2">
      <c r="A19" s="266" t="s">
        <v>121</v>
      </c>
      <c r="B19" s="266"/>
      <c r="C19" s="266"/>
      <c r="D19" s="266"/>
      <c r="E19" s="266"/>
      <c r="F19" s="266"/>
      <c r="G19" s="7">
        <v>12</v>
      </c>
      <c r="H19" s="95">
        <v>1543989.14</v>
      </c>
      <c r="I19" s="95">
        <v>1543989.14</v>
      </c>
      <c r="J19" s="95">
        <v>1365654.34</v>
      </c>
      <c r="K19" s="95">
        <v>1365654.34</v>
      </c>
    </row>
    <row r="20" spans="1:11" ht="12.75" customHeight="1" x14ac:dyDescent="0.2">
      <c r="A20" s="232" t="s">
        <v>422</v>
      </c>
      <c r="B20" s="232"/>
      <c r="C20" s="232"/>
      <c r="D20" s="232"/>
      <c r="E20" s="232"/>
      <c r="F20" s="232"/>
      <c r="G20" s="8">
        <v>13</v>
      </c>
      <c r="H20" s="94">
        <f>SUM(H21:H23)</f>
        <v>2680092.4500000002</v>
      </c>
      <c r="I20" s="94">
        <f>SUM(I21:I23)</f>
        <v>2680092.4500000002</v>
      </c>
      <c r="J20" s="94">
        <f>SUM(J21:J23)</f>
        <v>2957699.63</v>
      </c>
      <c r="K20" s="94">
        <f>SUM(K21:K23)</f>
        <v>2957699.63</v>
      </c>
    </row>
    <row r="21" spans="1:11" ht="12.75" customHeight="1" x14ac:dyDescent="0.2">
      <c r="A21" s="266" t="s">
        <v>105</v>
      </c>
      <c r="B21" s="266"/>
      <c r="C21" s="266"/>
      <c r="D21" s="266"/>
      <c r="E21" s="266"/>
      <c r="F21" s="266"/>
      <c r="G21" s="7">
        <v>14</v>
      </c>
      <c r="H21" s="95">
        <v>1647065.05</v>
      </c>
      <c r="I21" s="95">
        <v>1647065.05</v>
      </c>
      <c r="J21" s="95">
        <v>1758160.31</v>
      </c>
      <c r="K21" s="95">
        <v>1758160.31</v>
      </c>
    </row>
    <row r="22" spans="1:11" ht="12.75" customHeight="1" x14ac:dyDescent="0.2">
      <c r="A22" s="266" t="s">
        <v>106</v>
      </c>
      <c r="B22" s="266"/>
      <c r="C22" s="266"/>
      <c r="D22" s="266"/>
      <c r="E22" s="266"/>
      <c r="F22" s="266"/>
      <c r="G22" s="7">
        <v>15</v>
      </c>
      <c r="H22" s="95">
        <v>660223.72</v>
      </c>
      <c r="I22" s="95">
        <v>660223.72</v>
      </c>
      <c r="J22" s="95">
        <v>796293.76</v>
      </c>
      <c r="K22" s="95">
        <v>796293.76</v>
      </c>
    </row>
    <row r="23" spans="1:11" ht="12.75" customHeight="1" x14ac:dyDescent="0.2">
      <c r="A23" s="266" t="s">
        <v>107</v>
      </c>
      <c r="B23" s="266"/>
      <c r="C23" s="266"/>
      <c r="D23" s="266"/>
      <c r="E23" s="266"/>
      <c r="F23" s="266"/>
      <c r="G23" s="7">
        <v>16</v>
      </c>
      <c r="H23" s="95">
        <v>372803.68</v>
      </c>
      <c r="I23" s="95">
        <v>372803.68</v>
      </c>
      <c r="J23" s="95">
        <v>403245.56</v>
      </c>
      <c r="K23" s="95">
        <v>403245.56</v>
      </c>
    </row>
    <row r="24" spans="1:11" ht="12.75" customHeight="1" x14ac:dyDescent="0.2">
      <c r="A24" s="231" t="s">
        <v>108</v>
      </c>
      <c r="B24" s="231"/>
      <c r="C24" s="231"/>
      <c r="D24" s="231"/>
      <c r="E24" s="231"/>
      <c r="F24" s="231"/>
      <c r="G24" s="7">
        <v>17</v>
      </c>
      <c r="H24" s="95">
        <v>2320133.1</v>
      </c>
      <c r="I24" s="95">
        <v>2320133.1</v>
      </c>
      <c r="J24" s="95">
        <v>2228987.38</v>
      </c>
      <c r="K24" s="95">
        <v>2228987.38</v>
      </c>
    </row>
    <row r="25" spans="1:11" ht="12.75" customHeight="1" x14ac:dyDescent="0.2">
      <c r="A25" s="231" t="s">
        <v>109</v>
      </c>
      <c r="B25" s="231"/>
      <c r="C25" s="231"/>
      <c r="D25" s="231"/>
      <c r="E25" s="231"/>
      <c r="F25" s="231"/>
      <c r="G25" s="7">
        <v>18</v>
      </c>
      <c r="H25" s="95">
        <v>496102.69</v>
      </c>
      <c r="I25" s="95">
        <v>496102.69</v>
      </c>
      <c r="J25" s="95">
        <v>469612.79999999999</v>
      </c>
      <c r="K25" s="95">
        <v>469612.79999999999</v>
      </c>
    </row>
    <row r="26" spans="1:11" ht="12.75" customHeight="1" x14ac:dyDescent="0.2">
      <c r="A26" s="232" t="s">
        <v>423</v>
      </c>
      <c r="B26" s="232"/>
      <c r="C26" s="232"/>
      <c r="D26" s="232"/>
      <c r="E26" s="232"/>
      <c r="F26" s="232"/>
      <c r="G26" s="8">
        <v>19</v>
      </c>
      <c r="H26" s="94">
        <f>H27+H28</f>
        <v>332662.37</v>
      </c>
      <c r="I26" s="94">
        <f>I27+I28</f>
        <v>332662.37</v>
      </c>
      <c r="J26" s="94">
        <f>J27+J28</f>
        <v>98291.199999999997</v>
      </c>
      <c r="K26" s="94">
        <f>K27+K28</f>
        <v>98291.199999999997</v>
      </c>
    </row>
    <row r="27" spans="1:11" ht="12.75" customHeight="1" x14ac:dyDescent="0.2">
      <c r="A27" s="266" t="s">
        <v>122</v>
      </c>
      <c r="B27" s="266"/>
      <c r="C27" s="266"/>
      <c r="D27" s="266"/>
      <c r="E27" s="266"/>
      <c r="F27" s="266"/>
      <c r="G27" s="7">
        <v>20</v>
      </c>
      <c r="H27" s="95">
        <v>0</v>
      </c>
      <c r="I27" s="95">
        <v>0</v>
      </c>
      <c r="J27" s="95">
        <v>0</v>
      </c>
      <c r="K27" s="95">
        <v>0</v>
      </c>
    </row>
    <row r="28" spans="1:11" ht="12.75" customHeight="1" x14ac:dyDescent="0.2">
      <c r="A28" s="266" t="s">
        <v>123</v>
      </c>
      <c r="B28" s="266"/>
      <c r="C28" s="266"/>
      <c r="D28" s="266"/>
      <c r="E28" s="266"/>
      <c r="F28" s="266"/>
      <c r="G28" s="7">
        <v>21</v>
      </c>
      <c r="H28" s="95">
        <v>332662.37</v>
      </c>
      <c r="I28" s="95">
        <v>332662.37</v>
      </c>
      <c r="J28" s="95">
        <v>98291.199999999997</v>
      </c>
      <c r="K28" s="95">
        <v>98291.199999999997</v>
      </c>
    </row>
    <row r="29" spans="1:11" ht="12.75" customHeight="1" x14ac:dyDescent="0.2">
      <c r="A29" s="232" t="s">
        <v>424</v>
      </c>
      <c r="B29" s="232"/>
      <c r="C29" s="232"/>
      <c r="D29" s="232"/>
      <c r="E29" s="232"/>
      <c r="F29" s="232"/>
      <c r="G29" s="8">
        <v>22</v>
      </c>
      <c r="H29" s="94">
        <f>SUM(H30:H35)</f>
        <v>105245.9</v>
      </c>
      <c r="I29" s="94">
        <f>SUM(I30:I35)</f>
        <v>105245.9</v>
      </c>
      <c r="J29" s="94">
        <f>SUM(J30:J35)</f>
        <v>13650</v>
      </c>
      <c r="K29" s="94">
        <f>SUM(K30:K35)</f>
        <v>13650</v>
      </c>
    </row>
    <row r="30" spans="1:11" ht="12.75" customHeight="1" x14ac:dyDescent="0.2">
      <c r="A30" s="266" t="s">
        <v>124</v>
      </c>
      <c r="B30" s="266"/>
      <c r="C30" s="266"/>
      <c r="D30" s="266"/>
      <c r="E30" s="266"/>
      <c r="F30" s="266"/>
      <c r="G30" s="7">
        <v>23</v>
      </c>
      <c r="H30" s="95">
        <v>0</v>
      </c>
      <c r="I30" s="95">
        <v>0</v>
      </c>
      <c r="J30" s="95">
        <v>0</v>
      </c>
      <c r="K30" s="95">
        <v>0</v>
      </c>
    </row>
    <row r="31" spans="1:11" ht="12.75" customHeight="1" x14ac:dyDescent="0.2">
      <c r="A31" s="266" t="s">
        <v>125</v>
      </c>
      <c r="B31" s="266"/>
      <c r="C31" s="266"/>
      <c r="D31" s="266"/>
      <c r="E31" s="266"/>
      <c r="F31" s="266"/>
      <c r="G31" s="7">
        <v>24</v>
      </c>
      <c r="H31" s="95">
        <v>0</v>
      </c>
      <c r="I31" s="95">
        <v>0</v>
      </c>
      <c r="J31" s="95">
        <v>0</v>
      </c>
      <c r="K31" s="95">
        <v>0</v>
      </c>
    </row>
    <row r="32" spans="1:11" ht="12.75" customHeight="1" x14ac:dyDescent="0.2">
      <c r="A32" s="266" t="s">
        <v>126</v>
      </c>
      <c r="B32" s="266"/>
      <c r="C32" s="266"/>
      <c r="D32" s="266"/>
      <c r="E32" s="266"/>
      <c r="F32" s="266"/>
      <c r="G32" s="7">
        <v>25</v>
      </c>
      <c r="H32" s="95">
        <v>105245.9</v>
      </c>
      <c r="I32" s="95">
        <v>105245.9</v>
      </c>
      <c r="J32" s="95">
        <v>13650</v>
      </c>
      <c r="K32" s="95">
        <v>13650</v>
      </c>
    </row>
    <row r="33" spans="1:11" ht="12.75" customHeight="1" x14ac:dyDescent="0.2">
      <c r="A33" s="266" t="s">
        <v>127</v>
      </c>
      <c r="B33" s="266"/>
      <c r="C33" s="266"/>
      <c r="D33" s="266"/>
      <c r="E33" s="266"/>
      <c r="F33" s="266"/>
      <c r="G33" s="7">
        <v>26</v>
      </c>
      <c r="H33" s="95">
        <v>0</v>
      </c>
      <c r="I33" s="95">
        <v>0</v>
      </c>
      <c r="J33" s="95">
        <v>0</v>
      </c>
      <c r="K33" s="95">
        <v>0</v>
      </c>
    </row>
    <row r="34" spans="1:11" ht="12.75" customHeight="1" x14ac:dyDescent="0.2">
      <c r="A34" s="266" t="s">
        <v>128</v>
      </c>
      <c r="B34" s="266"/>
      <c r="C34" s="266"/>
      <c r="D34" s="266"/>
      <c r="E34" s="266"/>
      <c r="F34" s="266"/>
      <c r="G34" s="7">
        <v>27</v>
      </c>
      <c r="H34" s="95">
        <v>0</v>
      </c>
      <c r="I34" s="95">
        <v>0</v>
      </c>
      <c r="J34" s="95">
        <v>0</v>
      </c>
      <c r="K34" s="95">
        <v>0</v>
      </c>
    </row>
    <row r="35" spans="1:11" ht="12.75" customHeight="1" x14ac:dyDescent="0.2">
      <c r="A35" s="266" t="s">
        <v>129</v>
      </c>
      <c r="B35" s="266"/>
      <c r="C35" s="266"/>
      <c r="D35" s="266"/>
      <c r="E35" s="266"/>
      <c r="F35" s="266"/>
      <c r="G35" s="7">
        <v>28</v>
      </c>
      <c r="H35" s="95">
        <v>0</v>
      </c>
      <c r="I35" s="95">
        <v>0</v>
      </c>
      <c r="J35" s="95">
        <v>0</v>
      </c>
      <c r="K35" s="95">
        <v>0</v>
      </c>
    </row>
    <row r="36" spans="1:11" ht="12.75" customHeight="1" x14ac:dyDescent="0.2">
      <c r="A36" s="231" t="s">
        <v>110</v>
      </c>
      <c r="B36" s="231"/>
      <c r="C36" s="231"/>
      <c r="D36" s="231"/>
      <c r="E36" s="231"/>
      <c r="F36" s="231"/>
      <c r="G36" s="7">
        <v>29</v>
      </c>
      <c r="H36" s="95">
        <v>35112.269999999997</v>
      </c>
      <c r="I36" s="95">
        <v>35112.269999999997</v>
      </c>
      <c r="J36" s="95">
        <v>74257.3</v>
      </c>
      <c r="K36" s="95">
        <v>74257.3</v>
      </c>
    </row>
    <row r="37" spans="1:11" ht="12.75" customHeight="1" x14ac:dyDescent="0.2">
      <c r="A37" s="265" t="s">
        <v>350</v>
      </c>
      <c r="B37" s="265"/>
      <c r="C37" s="265"/>
      <c r="D37" s="265"/>
      <c r="E37" s="265"/>
      <c r="F37" s="265"/>
      <c r="G37" s="8">
        <v>30</v>
      </c>
      <c r="H37" s="94">
        <f>SUM(H38:H47)</f>
        <v>227182.8</v>
      </c>
      <c r="I37" s="94">
        <f>SUM(I38:I47)</f>
        <v>227182.8</v>
      </c>
      <c r="J37" s="94">
        <f>SUM(J38:J47)</f>
        <v>193843.63</v>
      </c>
      <c r="K37" s="94">
        <f>SUM(K38:K47)</f>
        <v>193843.63</v>
      </c>
    </row>
    <row r="38" spans="1:11" ht="12.75" customHeight="1" x14ac:dyDescent="0.2">
      <c r="A38" s="231" t="s">
        <v>130</v>
      </c>
      <c r="B38" s="231"/>
      <c r="C38" s="231"/>
      <c r="D38" s="231"/>
      <c r="E38" s="231"/>
      <c r="F38" s="231"/>
      <c r="G38" s="7">
        <v>31</v>
      </c>
      <c r="H38" s="95">
        <v>0</v>
      </c>
      <c r="I38" s="95">
        <v>0</v>
      </c>
      <c r="J38" s="95">
        <v>0</v>
      </c>
      <c r="K38" s="95">
        <v>0</v>
      </c>
    </row>
    <row r="39" spans="1:11" ht="25.15" customHeight="1" x14ac:dyDescent="0.2">
      <c r="A39" s="231" t="s">
        <v>131</v>
      </c>
      <c r="B39" s="231"/>
      <c r="C39" s="231"/>
      <c r="D39" s="231"/>
      <c r="E39" s="231"/>
      <c r="F39" s="231"/>
      <c r="G39" s="7">
        <v>32</v>
      </c>
      <c r="H39" s="95">
        <v>0</v>
      </c>
      <c r="I39" s="95">
        <v>0</v>
      </c>
      <c r="J39" s="95">
        <v>0</v>
      </c>
      <c r="K39" s="95">
        <v>0</v>
      </c>
    </row>
    <row r="40" spans="1:11" ht="25.15" customHeight="1" x14ac:dyDescent="0.2">
      <c r="A40" s="231" t="s">
        <v>132</v>
      </c>
      <c r="B40" s="231"/>
      <c r="C40" s="231"/>
      <c r="D40" s="231"/>
      <c r="E40" s="231"/>
      <c r="F40" s="231"/>
      <c r="G40" s="7">
        <v>33</v>
      </c>
      <c r="H40" s="95">
        <v>0</v>
      </c>
      <c r="I40" s="95">
        <v>0</v>
      </c>
      <c r="J40" s="95">
        <v>0</v>
      </c>
      <c r="K40" s="95">
        <v>0</v>
      </c>
    </row>
    <row r="41" spans="1:11" ht="25.15" customHeight="1" x14ac:dyDescent="0.2">
      <c r="A41" s="231" t="s">
        <v>133</v>
      </c>
      <c r="B41" s="231"/>
      <c r="C41" s="231"/>
      <c r="D41" s="231"/>
      <c r="E41" s="231"/>
      <c r="F41" s="231"/>
      <c r="G41" s="7">
        <v>34</v>
      </c>
      <c r="H41" s="95">
        <v>0</v>
      </c>
      <c r="I41" s="95">
        <v>0</v>
      </c>
      <c r="J41" s="95">
        <v>0</v>
      </c>
      <c r="K41" s="95">
        <v>0</v>
      </c>
    </row>
    <row r="42" spans="1:11" ht="25.15" customHeight="1" x14ac:dyDescent="0.2">
      <c r="A42" s="231" t="s">
        <v>134</v>
      </c>
      <c r="B42" s="231"/>
      <c r="C42" s="231"/>
      <c r="D42" s="231"/>
      <c r="E42" s="231"/>
      <c r="F42" s="231"/>
      <c r="G42" s="7">
        <v>35</v>
      </c>
      <c r="H42" s="95">
        <v>0</v>
      </c>
      <c r="I42" s="95">
        <v>0</v>
      </c>
      <c r="J42" s="95">
        <v>0</v>
      </c>
      <c r="K42" s="95">
        <v>0</v>
      </c>
    </row>
    <row r="43" spans="1:11" ht="12.75" customHeight="1" x14ac:dyDescent="0.2">
      <c r="A43" s="231" t="s">
        <v>135</v>
      </c>
      <c r="B43" s="231"/>
      <c r="C43" s="231"/>
      <c r="D43" s="231"/>
      <c r="E43" s="231"/>
      <c r="F43" s="231"/>
      <c r="G43" s="7">
        <v>36</v>
      </c>
      <c r="H43" s="95">
        <v>0</v>
      </c>
      <c r="I43" s="95">
        <v>0</v>
      </c>
      <c r="J43" s="95">
        <v>0</v>
      </c>
      <c r="K43" s="95">
        <v>0</v>
      </c>
    </row>
    <row r="44" spans="1:11" ht="12.75" customHeight="1" x14ac:dyDescent="0.2">
      <c r="A44" s="231" t="s">
        <v>136</v>
      </c>
      <c r="B44" s="231"/>
      <c r="C44" s="231"/>
      <c r="D44" s="231"/>
      <c r="E44" s="231"/>
      <c r="F44" s="231"/>
      <c r="G44" s="7">
        <v>37</v>
      </c>
      <c r="H44" s="95">
        <v>227182.8</v>
      </c>
      <c r="I44" s="95">
        <v>227182.8</v>
      </c>
      <c r="J44" s="95">
        <v>193843.63</v>
      </c>
      <c r="K44" s="95">
        <v>193843.63</v>
      </c>
    </row>
    <row r="45" spans="1:11" ht="12.75" customHeight="1" x14ac:dyDescent="0.2">
      <c r="A45" s="231" t="s">
        <v>137</v>
      </c>
      <c r="B45" s="231"/>
      <c r="C45" s="231"/>
      <c r="D45" s="231"/>
      <c r="E45" s="231"/>
      <c r="F45" s="231"/>
      <c r="G45" s="7">
        <v>38</v>
      </c>
      <c r="H45" s="95">
        <v>0</v>
      </c>
      <c r="I45" s="95">
        <v>0</v>
      </c>
      <c r="J45" s="95">
        <v>0</v>
      </c>
      <c r="K45" s="95">
        <v>0</v>
      </c>
    </row>
    <row r="46" spans="1:11" ht="12.75" customHeight="1" x14ac:dyDescent="0.2">
      <c r="A46" s="231" t="s">
        <v>138</v>
      </c>
      <c r="B46" s="231"/>
      <c r="C46" s="231"/>
      <c r="D46" s="231"/>
      <c r="E46" s="231"/>
      <c r="F46" s="231"/>
      <c r="G46" s="7">
        <v>39</v>
      </c>
      <c r="H46" s="95">
        <v>0</v>
      </c>
      <c r="I46" s="95">
        <v>0</v>
      </c>
      <c r="J46" s="95">
        <v>0</v>
      </c>
      <c r="K46" s="95">
        <v>0</v>
      </c>
    </row>
    <row r="47" spans="1:11" ht="12.75" customHeight="1" x14ac:dyDescent="0.2">
      <c r="A47" s="231" t="s">
        <v>139</v>
      </c>
      <c r="B47" s="231"/>
      <c r="C47" s="231"/>
      <c r="D47" s="231"/>
      <c r="E47" s="231"/>
      <c r="F47" s="231"/>
      <c r="G47" s="7">
        <v>40</v>
      </c>
      <c r="H47" s="95">
        <v>0</v>
      </c>
      <c r="I47" s="95">
        <v>0</v>
      </c>
      <c r="J47" s="95">
        <v>0</v>
      </c>
      <c r="K47" s="95">
        <v>0</v>
      </c>
    </row>
    <row r="48" spans="1:11" ht="12.75" customHeight="1" x14ac:dyDescent="0.2">
      <c r="A48" s="265" t="s">
        <v>351</v>
      </c>
      <c r="B48" s="265"/>
      <c r="C48" s="265"/>
      <c r="D48" s="265"/>
      <c r="E48" s="265"/>
      <c r="F48" s="265"/>
      <c r="G48" s="8">
        <v>41</v>
      </c>
      <c r="H48" s="94">
        <f>SUM(H49:H55)</f>
        <v>35409.82</v>
      </c>
      <c r="I48" s="94">
        <f>SUM(I49:I55)</f>
        <v>35409.82</v>
      </c>
      <c r="J48" s="94">
        <f>SUM(J49:J55)</f>
        <v>27246.1</v>
      </c>
      <c r="K48" s="94">
        <f>SUM(K49:K55)</f>
        <v>27246.1</v>
      </c>
    </row>
    <row r="49" spans="1:11" ht="25.15" customHeight="1" x14ac:dyDescent="0.2">
      <c r="A49" s="231" t="s">
        <v>140</v>
      </c>
      <c r="B49" s="231"/>
      <c r="C49" s="231"/>
      <c r="D49" s="231"/>
      <c r="E49" s="231"/>
      <c r="F49" s="231"/>
      <c r="G49" s="7">
        <v>42</v>
      </c>
      <c r="H49" s="95">
        <v>0</v>
      </c>
      <c r="I49" s="95">
        <v>0</v>
      </c>
      <c r="J49" s="95">
        <v>0</v>
      </c>
      <c r="K49" s="95">
        <v>0</v>
      </c>
    </row>
    <row r="50" spans="1:11" ht="12.75" customHeight="1" x14ac:dyDescent="0.2">
      <c r="A50" s="269" t="s">
        <v>141</v>
      </c>
      <c r="B50" s="269"/>
      <c r="C50" s="269"/>
      <c r="D50" s="269"/>
      <c r="E50" s="269"/>
      <c r="F50" s="269"/>
      <c r="G50" s="7">
        <v>43</v>
      </c>
      <c r="H50" s="95">
        <v>0</v>
      </c>
      <c r="I50" s="95">
        <v>0</v>
      </c>
      <c r="J50" s="95">
        <v>0</v>
      </c>
      <c r="K50" s="95">
        <v>0</v>
      </c>
    </row>
    <row r="51" spans="1:11" ht="12.75" customHeight="1" x14ac:dyDescent="0.2">
      <c r="A51" s="269" t="s">
        <v>142</v>
      </c>
      <c r="B51" s="269"/>
      <c r="C51" s="269"/>
      <c r="D51" s="269"/>
      <c r="E51" s="269"/>
      <c r="F51" s="269"/>
      <c r="G51" s="7">
        <v>44</v>
      </c>
      <c r="H51" s="95">
        <v>34678.300000000003</v>
      </c>
      <c r="I51" s="95">
        <v>34678.300000000003</v>
      </c>
      <c r="J51" s="95">
        <v>26869.599999999999</v>
      </c>
      <c r="K51" s="95">
        <v>26869.599999999999</v>
      </c>
    </row>
    <row r="52" spans="1:11" ht="12.75" customHeight="1" x14ac:dyDescent="0.2">
      <c r="A52" s="269" t="s">
        <v>143</v>
      </c>
      <c r="B52" s="269"/>
      <c r="C52" s="269"/>
      <c r="D52" s="269"/>
      <c r="E52" s="269"/>
      <c r="F52" s="269"/>
      <c r="G52" s="7">
        <v>45</v>
      </c>
      <c r="H52" s="95">
        <v>0</v>
      </c>
      <c r="I52" s="95">
        <v>0</v>
      </c>
      <c r="J52" s="95">
        <v>0</v>
      </c>
      <c r="K52" s="95">
        <v>0</v>
      </c>
    </row>
    <row r="53" spans="1:11" ht="12.75" customHeight="1" x14ac:dyDescent="0.2">
      <c r="A53" s="269" t="s">
        <v>144</v>
      </c>
      <c r="B53" s="269"/>
      <c r="C53" s="269"/>
      <c r="D53" s="269"/>
      <c r="E53" s="269"/>
      <c r="F53" s="269"/>
      <c r="G53" s="7">
        <v>46</v>
      </c>
      <c r="H53" s="95">
        <v>355.02</v>
      </c>
      <c r="I53" s="95">
        <v>355.02</v>
      </c>
      <c r="J53" s="95">
        <v>0</v>
      </c>
      <c r="K53" s="95">
        <v>0</v>
      </c>
    </row>
    <row r="54" spans="1:11" ht="12.75" customHeight="1" x14ac:dyDescent="0.2">
      <c r="A54" s="269" t="s">
        <v>145</v>
      </c>
      <c r="B54" s="269"/>
      <c r="C54" s="269"/>
      <c r="D54" s="269"/>
      <c r="E54" s="269"/>
      <c r="F54" s="269"/>
      <c r="G54" s="7">
        <v>47</v>
      </c>
      <c r="H54" s="95">
        <v>0</v>
      </c>
      <c r="I54" s="95">
        <v>0</v>
      </c>
      <c r="J54" s="95">
        <v>0</v>
      </c>
      <c r="K54" s="95">
        <v>0</v>
      </c>
    </row>
    <row r="55" spans="1:11" ht="12.75" customHeight="1" x14ac:dyDescent="0.2">
      <c r="A55" s="269" t="s">
        <v>146</v>
      </c>
      <c r="B55" s="269"/>
      <c r="C55" s="269"/>
      <c r="D55" s="269"/>
      <c r="E55" s="269"/>
      <c r="F55" s="269"/>
      <c r="G55" s="7">
        <v>48</v>
      </c>
      <c r="H55" s="95">
        <v>376.5</v>
      </c>
      <c r="I55" s="95">
        <v>376.5</v>
      </c>
      <c r="J55" s="95">
        <v>376.5</v>
      </c>
      <c r="K55" s="95">
        <v>376.5</v>
      </c>
    </row>
    <row r="56" spans="1:11" ht="22.15" customHeight="1" x14ac:dyDescent="0.2">
      <c r="A56" s="271" t="s">
        <v>147</v>
      </c>
      <c r="B56" s="271"/>
      <c r="C56" s="271"/>
      <c r="D56" s="271"/>
      <c r="E56" s="271"/>
      <c r="F56" s="271"/>
      <c r="G56" s="7">
        <v>49</v>
      </c>
      <c r="H56" s="95">
        <v>0</v>
      </c>
      <c r="I56" s="95">
        <v>0</v>
      </c>
      <c r="J56" s="95">
        <v>0</v>
      </c>
      <c r="K56" s="95">
        <v>0</v>
      </c>
    </row>
    <row r="57" spans="1:11" ht="12.75" customHeight="1" x14ac:dyDescent="0.2">
      <c r="A57" s="271" t="s">
        <v>148</v>
      </c>
      <c r="B57" s="271"/>
      <c r="C57" s="271"/>
      <c r="D57" s="271"/>
      <c r="E57" s="271"/>
      <c r="F57" s="271"/>
      <c r="G57" s="7">
        <v>50</v>
      </c>
      <c r="H57" s="95">
        <v>0</v>
      </c>
      <c r="I57" s="95">
        <v>0</v>
      </c>
      <c r="J57" s="95">
        <v>0</v>
      </c>
      <c r="K57" s="95">
        <v>0</v>
      </c>
    </row>
    <row r="58" spans="1:11" ht="24.6" customHeight="1" x14ac:dyDescent="0.2">
      <c r="A58" s="271" t="s">
        <v>149</v>
      </c>
      <c r="B58" s="271"/>
      <c r="C58" s="271"/>
      <c r="D58" s="271"/>
      <c r="E58" s="271"/>
      <c r="F58" s="271"/>
      <c r="G58" s="7">
        <v>51</v>
      </c>
      <c r="H58" s="95">
        <v>0</v>
      </c>
      <c r="I58" s="95">
        <v>0</v>
      </c>
      <c r="J58" s="95">
        <v>0</v>
      </c>
      <c r="K58" s="95">
        <v>0</v>
      </c>
    </row>
    <row r="59" spans="1:11" ht="12.75" customHeight="1" x14ac:dyDescent="0.2">
      <c r="A59" s="271" t="s">
        <v>150</v>
      </c>
      <c r="B59" s="271"/>
      <c r="C59" s="271"/>
      <c r="D59" s="271"/>
      <c r="E59" s="271"/>
      <c r="F59" s="271"/>
      <c r="G59" s="7">
        <v>52</v>
      </c>
      <c r="H59" s="95">
        <v>36104.879999999997</v>
      </c>
      <c r="I59" s="95">
        <v>36104.879999999997</v>
      </c>
      <c r="J59" s="95">
        <v>36440.01</v>
      </c>
      <c r="K59" s="95">
        <v>36440.01</v>
      </c>
    </row>
    <row r="60" spans="1:11" ht="12.75" customHeight="1" x14ac:dyDescent="0.2">
      <c r="A60" s="265" t="s">
        <v>352</v>
      </c>
      <c r="B60" s="265"/>
      <c r="C60" s="265"/>
      <c r="D60" s="265"/>
      <c r="E60" s="265"/>
      <c r="F60" s="265"/>
      <c r="G60" s="8">
        <v>53</v>
      </c>
      <c r="H60" s="94">
        <f>H8+H37+H56+H57</f>
        <v>6534444.0099999998</v>
      </c>
      <c r="I60" s="94">
        <f t="shared" ref="I60:K60" si="0">I8+I37+I56+I57</f>
        <v>6534444.0099999998</v>
      </c>
      <c r="J60" s="94">
        <f t="shared" si="0"/>
        <v>6669478.7300000004</v>
      </c>
      <c r="K60" s="94">
        <f t="shared" si="0"/>
        <v>6669478.7300000004</v>
      </c>
    </row>
    <row r="61" spans="1:11" ht="12.75" customHeight="1" x14ac:dyDescent="0.2">
      <c r="A61" s="265" t="s">
        <v>353</v>
      </c>
      <c r="B61" s="265"/>
      <c r="C61" s="265"/>
      <c r="D61" s="265"/>
      <c r="E61" s="265"/>
      <c r="F61" s="265"/>
      <c r="G61" s="8">
        <v>54</v>
      </c>
      <c r="H61" s="94">
        <f>H14+H48+H58+H59</f>
        <v>7973543.9699999997</v>
      </c>
      <c r="I61" s="94">
        <f t="shared" ref="I61:K61" si="1">I14+I48+I58+I59</f>
        <v>7973543.9699999997</v>
      </c>
      <c r="J61" s="94">
        <f t="shared" si="1"/>
        <v>7671310.5800000001</v>
      </c>
      <c r="K61" s="94">
        <f t="shared" si="1"/>
        <v>7671310.5800000001</v>
      </c>
    </row>
    <row r="62" spans="1:11" ht="12.75" customHeight="1" x14ac:dyDescent="0.2">
      <c r="A62" s="265" t="s">
        <v>354</v>
      </c>
      <c r="B62" s="265"/>
      <c r="C62" s="265"/>
      <c r="D62" s="265"/>
      <c r="E62" s="265"/>
      <c r="F62" s="265"/>
      <c r="G62" s="8">
        <v>55</v>
      </c>
      <c r="H62" s="94">
        <f>H60-H61</f>
        <v>-1439099.96</v>
      </c>
      <c r="I62" s="94">
        <f t="shared" ref="I62:K62" si="2">I60-I61</f>
        <v>-1439099.96</v>
      </c>
      <c r="J62" s="94">
        <f t="shared" si="2"/>
        <v>-1001831.85</v>
      </c>
      <c r="K62" s="94">
        <f t="shared" si="2"/>
        <v>-1001831.85</v>
      </c>
    </row>
    <row r="63" spans="1:11" ht="12.75" customHeight="1" x14ac:dyDescent="0.2">
      <c r="A63" s="270" t="s">
        <v>355</v>
      </c>
      <c r="B63" s="270"/>
      <c r="C63" s="270"/>
      <c r="D63" s="270"/>
      <c r="E63" s="270"/>
      <c r="F63" s="270"/>
      <c r="G63" s="8">
        <v>56</v>
      </c>
      <c r="H63" s="94">
        <f>+IF((H60-H61)&gt;0,(H60-H61),0)</f>
        <v>0</v>
      </c>
      <c r="I63" s="94">
        <f t="shared" ref="I63:K63" si="3">+IF((I60-I61)&gt;0,(I60-I61),0)</f>
        <v>0</v>
      </c>
      <c r="J63" s="94">
        <f t="shared" si="3"/>
        <v>0</v>
      </c>
      <c r="K63" s="94">
        <f t="shared" si="3"/>
        <v>0</v>
      </c>
    </row>
    <row r="64" spans="1:11" ht="12.75" customHeight="1" x14ac:dyDescent="0.2">
      <c r="A64" s="270" t="s">
        <v>356</v>
      </c>
      <c r="B64" s="270"/>
      <c r="C64" s="270"/>
      <c r="D64" s="270"/>
      <c r="E64" s="270"/>
      <c r="F64" s="270"/>
      <c r="G64" s="8">
        <v>57</v>
      </c>
      <c r="H64" s="94">
        <f>+IF((H60-H61)&lt;0,(H60-H61),0)</f>
        <v>-1439099.96</v>
      </c>
      <c r="I64" s="94">
        <f t="shared" ref="I64:K64" si="4">+IF((I60-I61)&lt;0,(I60-I61),0)</f>
        <v>-1439099.96</v>
      </c>
      <c r="J64" s="94">
        <f t="shared" si="4"/>
        <v>-1001831.85</v>
      </c>
      <c r="K64" s="94">
        <f t="shared" si="4"/>
        <v>-1001831.85</v>
      </c>
    </row>
    <row r="65" spans="1:11" ht="12.75" customHeight="1" x14ac:dyDescent="0.2">
      <c r="A65" s="271" t="s">
        <v>111</v>
      </c>
      <c r="B65" s="271"/>
      <c r="C65" s="271"/>
      <c r="D65" s="271"/>
      <c r="E65" s="271"/>
      <c r="F65" s="271"/>
      <c r="G65" s="7">
        <v>58</v>
      </c>
      <c r="H65" s="95">
        <v>0</v>
      </c>
      <c r="I65" s="95">
        <v>0</v>
      </c>
      <c r="J65" s="95">
        <v>0</v>
      </c>
      <c r="K65" s="95">
        <v>0</v>
      </c>
    </row>
    <row r="66" spans="1:11" ht="12.75" customHeight="1" x14ac:dyDescent="0.2">
      <c r="A66" s="265" t="s">
        <v>357</v>
      </c>
      <c r="B66" s="265"/>
      <c r="C66" s="265"/>
      <c r="D66" s="265"/>
      <c r="E66" s="265"/>
      <c r="F66" s="265"/>
      <c r="G66" s="8">
        <v>59</v>
      </c>
      <c r="H66" s="94">
        <f>H62-H65</f>
        <v>-1439099.96</v>
      </c>
      <c r="I66" s="94">
        <f t="shared" ref="I66:K66" si="5">I62-I65</f>
        <v>-1439099.96</v>
      </c>
      <c r="J66" s="94">
        <f t="shared" si="5"/>
        <v>-1001831.85</v>
      </c>
      <c r="K66" s="94">
        <f t="shared" si="5"/>
        <v>-1001831.85</v>
      </c>
    </row>
    <row r="67" spans="1:11" ht="12.75" customHeight="1" x14ac:dyDescent="0.2">
      <c r="A67" s="270" t="s">
        <v>358</v>
      </c>
      <c r="B67" s="270"/>
      <c r="C67" s="270"/>
      <c r="D67" s="270"/>
      <c r="E67" s="270"/>
      <c r="F67" s="270"/>
      <c r="G67" s="8">
        <v>60</v>
      </c>
      <c r="H67" s="94">
        <f>+IF((H62-H65)&gt;0,(H62-H65),0)</f>
        <v>0</v>
      </c>
      <c r="I67" s="94">
        <f t="shared" ref="I67:K67" si="6">+IF((I62-I65)&gt;0,(I62-I65),0)</f>
        <v>0</v>
      </c>
      <c r="J67" s="94">
        <f t="shared" si="6"/>
        <v>0</v>
      </c>
      <c r="K67" s="94">
        <f t="shared" si="6"/>
        <v>0</v>
      </c>
    </row>
    <row r="68" spans="1:11" ht="12.75" customHeight="1" x14ac:dyDescent="0.2">
      <c r="A68" s="270" t="s">
        <v>359</v>
      </c>
      <c r="B68" s="270"/>
      <c r="C68" s="270"/>
      <c r="D68" s="270"/>
      <c r="E68" s="270"/>
      <c r="F68" s="270"/>
      <c r="G68" s="8">
        <v>61</v>
      </c>
      <c r="H68" s="94">
        <f>+IF((H62-H65)&lt;0,(H62-H65),0)</f>
        <v>-1439099.96</v>
      </c>
      <c r="I68" s="94">
        <f t="shared" ref="I68:K68" si="7">+IF((I62-I65)&lt;0,(I62-I65),0)</f>
        <v>-1439099.96</v>
      </c>
      <c r="J68" s="94">
        <f t="shared" si="7"/>
        <v>-1001831.85</v>
      </c>
      <c r="K68" s="94">
        <f t="shared" si="7"/>
        <v>-1001831.85</v>
      </c>
    </row>
    <row r="69" spans="1:11" x14ac:dyDescent="0.2">
      <c r="A69" s="272" t="s">
        <v>151</v>
      </c>
      <c r="B69" s="272"/>
      <c r="C69" s="272"/>
      <c r="D69" s="272"/>
      <c r="E69" s="272"/>
      <c r="F69" s="272"/>
      <c r="G69" s="273"/>
      <c r="H69" s="273"/>
      <c r="I69" s="273"/>
      <c r="J69" s="274"/>
      <c r="K69" s="274"/>
    </row>
    <row r="70" spans="1:11" ht="22.15" customHeight="1" x14ac:dyDescent="0.2">
      <c r="A70" s="265" t="s">
        <v>360</v>
      </c>
      <c r="B70" s="265"/>
      <c r="C70" s="265"/>
      <c r="D70" s="265"/>
      <c r="E70" s="265"/>
      <c r="F70" s="265"/>
      <c r="G70" s="8">
        <v>62</v>
      </c>
      <c r="H70" s="94">
        <f>H71-H72</f>
        <v>0</v>
      </c>
      <c r="I70" s="94">
        <f>I71-I72</f>
        <v>0</v>
      </c>
      <c r="J70" s="94">
        <f>J71-J72</f>
        <v>0</v>
      </c>
      <c r="K70" s="94">
        <f>K71-K72</f>
        <v>0</v>
      </c>
    </row>
    <row r="71" spans="1:11" ht="12.75" customHeight="1" x14ac:dyDescent="0.2">
      <c r="A71" s="269" t="s">
        <v>152</v>
      </c>
      <c r="B71" s="269"/>
      <c r="C71" s="269"/>
      <c r="D71" s="269"/>
      <c r="E71" s="269"/>
      <c r="F71" s="269"/>
      <c r="G71" s="7">
        <v>63</v>
      </c>
      <c r="H71" s="95">
        <v>0</v>
      </c>
      <c r="I71" s="95">
        <v>0</v>
      </c>
      <c r="J71" s="95">
        <v>0</v>
      </c>
      <c r="K71" s="95">
        <v>0</v>
      </c>
    </row>
    <row r="72" spans="1:11" ht="12.75" customHeight="1" x14ac:dyDescent="0.2">
      <c r="A72" s="269" t="s">
        <v>153</v>
      </c>
      <c r="B72" s="269"/>
      <c r="C72" s="269"/>
      <c r="D72" s="269"/>
      <c r="E72" s="269"/>
      <c r="F72" s="269"/>
      <c r="G72" s="7">
        <v>64</v>
      </c>
      <c r="H72" s="95">
        <v>0</v>
      </c>
      <c r="I72" s="95">
        <v>0</v>
      </c>
      <c r="J72" s="95">
        <v>0</v>
      </c>
      <c r="K72" s="95">
        <v>0</v>
      </c>
    </row>
    <row r="73" spans="1:11" ht="12.75" customHeight="1" x14ac:dyDescent="0.2">
      <c r="A73" s="271" t="s">
        <v>154</v>
      </c>
      <c r="B73" s="271"/>
      <c r="C73" s="271"/>
      <c r="D73" s="271"/>
      <c r="E73" s="271"/>
      <c r="F73" s="271"/>
      <c r="G73" s="7">
        <v>65</v>
      </c>
      <c r="H73" s="95">
        <v>0</v>
      </c>
      <c r="I73" s="95">
        <v>0</v>
      </c>
      <c r="J73" s="95">
        <v>0</v>
      </c>
      <c r="K73" s="95">
        <v>0</v>
      </c>
    </row>
    <row r="74" spans="1:11" ht="12.75" customHeight="1" x14ac:dyDescent="0.2">
      <c r="A74" s="270" t="s">
        <v>361</v>
      </c>
      <c r="B74" s="270"/>
      <c r="C74" s="270"/>
      <c r="D74" s="270"/>
      <c r="E74" s="270"/>
      <c r="F74" s="270"/>
      <c r="G74" s="8">
        <v>66</v>
      </c>
      <c r="H74" s="96">
        <v>0</v>
      </c>
      <c r="I74" s="96">
        <v>0</v>
      </c>
      <c r="J74" s="96">
        <v>0</v>
      </c>
      <c r="K74" s="96">
        <v>0</v>
      </c>
    </row>
    <row r="75" spans="1:11" ht="12.75" customHeight="1" x14ac:dyDescent="0.2">
      <c r="A75" s="270" t="s">
        <v>362</v>
      </c>
      <c r="B75" s="270"/>
      <c r="C75" s="270"/>
      <c r="D75" s="270"/>
      <c r="E75" s="270"/>
      <c r="F75" s="270"/>
      <c r="G75" s="8">
        <v>67</v>
      </c>
      <c r="H75" s="96">
        <v>0</v>
      </c>
      <c r="I75" s="96">
        <v>0</v>
      </c>
      <c r="J75" s="96">
        <v>0</v>
      </c>
      <c r="K75" s="96">
        <v>0</v>
      </c>
    </row>
    <row r="76" spans="1:11" x14ac:dyDescent="0.2">
      <c r="A76" s="272" t="s">
        <v>155</v>
      </c>
      <c r="B76" s="272"/>
      <c r="C76" s="272"/>
      <c r="D76" s="272"/>
      <c r="E76" s="272"/>
      <c r="F76" s="272"/>
      <c r="G76" s="273"/>
      <c r="H76" s="273"/>
      <c r="I76" s="273"/>
      <c r="J76" s="274"/>
      <c r="K76" s="274"/>
    </row>
    <row r="77" spans="1:11" ht="12.75" customHeight="1" x14ac:dyDescent="0.2">
      <c r="A77" s="265" t="s">
        <v>363</v>
      </c>
      <c r="B77" s="265"/>
      <c r="C77" s="265"/>
      <c r="D77" s="265"/>
      <c r="E77" s="265"/>
      <c r="F77" s="265"/>
      <c r="G77" s="8">
        <v>68</v>
      </c>
      <c r="H77" s="96">
        <v>0</v>
      </c>
      <c r="I77" s="96">
        <v>0</v>
      </c>
      <c r="J77" s="96">
        <v>0</v>
      </c>
      <c r="K77" s="96">
        <v>0</v>
      </c>
    </row>
    <row r="78" spans="1:11" ht="12.75" customHeight="1" x14ac:dyDescent="0.2">
      <c r="A78" s="275" t="s">
        <v>364</v>
      </c>
      <c r="B78" s="275"/>
      <c r="C78" s="275"/>
      <c r="D78" s="275"/>
      <c r="E78" s="275"/>
      <c r="F78" s="275"/>
      <c r="G78" s="20">
        <v>69</v>
      </c>
      <c r="H78" s="97">
        <v>0</v>
      </c>
      <c r="I78" s="97">
        <v>0</v>
      </c>
      <c r="J78" s="97">
        <v>0</v>
      </c>
      <c r="K78" s="97">
        <v>0</v>
      </c>
    </row>
    <row r="79" spans="1:11" ht="12.75" customHeight="1" x14ac:dyDescent="0.2">
      <c r="A79" s="275" t="s">
        <v>365</v>
      </c>
      <c r="B79" s="275"/>
      <c r="C79" s="275"/>
      <c r="D79" s="275"/>
      <c r="E79" s="275"/>
      <c r="F79" s="275"/>
      <c r="G79" s="20">
        <v>70</v>
      </c>
      <c r="H79" s="97">
        <v>0</v>
      </c>
      <c r="I79" s="97">
        <v>0</v>
      </c>
      <c r="J79" s="97">
        <v>0</v>
      </c>
      <c r="K79" s="97">
        <v>0</v>
      </c>
    </row>
    <row r="80" spans="1:11" ht="12.75" customHeight="1" x14ac:dyDescent="0.2">
      <c r="A80" s="265" t="s">
        <v>366</v>
      </c>
      <c r="B80" s="265"/>
      <c r="C80" s="265"/>
      <c r="D80" s="265"/>
      <c r="E80" s="265"/>
      <c r="F80" s="265"/>
      <c r="G80" s="8">
        <v>71</v>
      </c>
      <c r="H80" s="96">
        <v>0</v>
      </c>
      <c r="I80" s="96">
        <v>0</v>
      </c>
      <c r="J80" s="96">
        <v>0</v>
      </c>
      <c r="K80" s="96">
        <v>0</v>
      </c>
    </row>
    <row r="81" spans="1:11" ht="12.75" customHeight="1" x14ac:dyDescent="0.2">
      <c r="A81" s="265" t="s">
        <v>367</v>
      </c>
      <c r="B81" s="265"/>
      <c r="C81" s="265"/>
      <c r="D81" s="265"/>
      <c r="E81" s="265"/>
      <c r="F81" s="265"/>
      <c r="G81" s="8">
        <v>72</v>
      </c>
      <c r="H81" s="96">
        <v>0</v>
      </c>
      <c r="I81" s="96">
        <v>0</v>
      </c>
      <c r="J81" s="96">
        <v>0</v>
      </c>
      <c r="K81" s="96">
        <v>0</v>
      </c>
    </row>
    <row r="82" spans="1:11" ht="12.75" customHeight="1" x14ac:dyDescent="0.2">
      <c r="A82" s="270" t="s">
        <v>368</v>
      </c>
      <c r="B82" s="270"/>
      <c r="C82" s="270"/>
      <c r="D82" s="270"/>
      <c r="E82" s="270"/>
      <c r="F82" s="270"/>
      <c r="G82" s="8">
        <v>73</v>
      </c>
      <c r="H82" s="96">
        <v>0</v>
      </c>
      <c r="I82" s="96">
        <v>0</v>
      </c>
      <c r="J82" s="96">
        <v>0</v>
      </c>
      <c r="K82" s="96">
        <v>0</v>
      </c>
    </row>
    <row r="83" spans="1:11" ht="12.75" customHeight="1" x14ac:dyDescent="0.2">
      <c r="A83" s="270" t="s">
        <v>369</v>
      </c>
      <c r="B83" s="270"/>
      <c r="C83" s="270"/>
      <c r="D83" s="270"/>
      <c r="E83" s="270"/>
      <c r="F83" s="270"/>
      <c r="G83" s="8">
        <v>74</v>
      </c>
      <c r="H83" s="96">
        <v>0</v>
      </c>
      <c r="I83" s="96">
        <v>0</v>
      </c>
      <c r="J83" s="96">
        <v>0</v>
      </c>
      <c r="K83" s="96">
        <v>0</v>
      </c>
    </row>
    <row r="84" spans="1:11" x14ac:dyDescent="0.2">
      <c r="A84" s="272" t="s">
        <v>112</v>
      </c>
      <c r="B84" s="272"/>
      <c r="C84" s="272"/>
      <c r="D84" s="272"/>
      <c r="E84" s="272"/>
      <c r="F84" s="272"/>
      <c r="G84" s="273"/>
      <c r="H84" s="273"/>
      <c r="I84" s="273"/>
      <c r="J84" s="274"/>
      <c r="K84" s="274"/>
    </row>
    <row r="85" spans="1:11" ht="12.75" customHeight="1" x14ac:dyDescent="0.2">
      <c r="A85" s="276" t="s">
        <v>370</v>
      </c>
      <c r="B85" s="276"/>
      <c r="C85" s="276"/>
      <c r="D85" s="276"/>
      <c r="E85" s="276"/>
      <c r="F85" s="276"/>
      <c r="G85" s="8">
        <v>75</v>
      </c>
      <c r="H85" s="98">
        <f>H86+H87</f>
        <v>0</v>
      </c>
      <c r="I85" s="98">
        <f>I86+I87</f>
        <v>0</v>
      </c>
      <c r="J85" s="98">
        <f>J86+J87</f>
        <v>0</v>
      </c>
      <c r="K85" s="98">
        <f>K86+K87</f>
        <v>0</v>
      </c>
    </row>
    <row r="86" spans="1:11" ht="12.75" customHeight="1" x14ac:dyDescent="0.2">
      <c r="A86" s="277" t="s">
        <v>156</v>
      </c>
      <c r="B86" s="277"/>
      <c r="C86" s="277"/>
      <c r="D86" s="277"/>
      <c r="E86" s="277"/>
      <c r="F86" s="277"/>
      <c r="G86" s="7">
        <v>76</v>
      </c>
      <c r="H86" s="99">
        <v>0</v>
      </c>
      <c r="I86" s="99">
        <v>0</v>
      </c>
      <c r="J86" s="99">
        <v>0</v>
      </c>
      <c r="K86" s="99">
        <v>0</v>
      </c>
    </row>
    <row r="87" spans="1:11" ht="12.75" customHeight="1" x14ac:dyDescent="0.2">
      <c r="A87" s="277" t="s">
        <v>157</v>
      </c>
      <c r="B87" s="277"/>
      <c r="C87" s="277"/>
      <c r="D87" s="277"/>
      <c r="E87" s="277"/>
      <c r="F87" s="277"/>
      <c r="G87" s="7">
        <v>77</v>
      </c>
      <c r="H87" s="99">
        <v>0</v>
      </c>
      <c r="I87" s="99">
        <v>0</v>
      </c>
      <c r="J87" s="99">
        <v>0</v>
      </c>
      <c r="K87" s="99">
        <v>0</v>
      </c>
    </row>
    <row r="88" spans="1:11" x14ac:dyDescent="0.2">
      <c r="A88" s="278" t="s">
        <v>114</v>
      </c>
      <c r="B88" s="278"/>
      <c r="C88" s="278"/>
      <c r="D88" s="278"/>
      <c r="E88" s="278"/>
      <c r="F88" s="278"/>
      <c r="G88" s="279"/>
      <c r="H88" s="279"/>
      <c r="I88" s="279"/>
      <c r="J88" s="274"/>
      <c r="K88" s="274"/>
    </row>
    <row r="89" spans="1:11" ht="12.75" customHeight="1" x14ac:dyDescent="0.2">
      <c r="A89" s="247" t="s">
        <v>158</v>
      </c>
      <c r="B89" s="247"/>
      <c r="C89" s="247"/>
      <c r="D89" s="247"/>
      <c r="E89" s="247"/>
      <c r="F89" s="247"/>
      <c r="G89" s="7">
        <v>78</v>
      </c>
      <c r="H89" s="99">
        <f>+H68</f>
        <v>-1439099.96</v>
      </c>
      <c r="I89" s="99">
        <f>+I68</f>
        <v>-1439099.96</v>
      </c>
      <c r="J89" s="99">
        <f>+J68</f>
        <v>-1001831.85</v>
      </c>
      <c r="K89" s="99">
        <f>+K68</f>
        <v>-1001831.85</v>
      </c>
    </row>
    <row r="90" spans="1:11" ht="24" customHeight="1" x14ac:dyDescent="0.2">
      <c r="A90" s="233" t="s">
        <v>418</v>
      </c>
      <c r="B90" s="233"/>
      <c r="C90" s="233"/>
      <c r="D90" s="233"/>
      <c r="E90" s="233"/>
      <c r="F90" s="233"/>
      <c r="G90" s="8">
        <v>79</v>
      </c>
      <c r="H90" s="100">
        <f>H91+H98</f>
        <v>0</v>
      </c>
      <c r="I90" s="100">
        <f>I91+I98</f>
        <v>0</v>
      </c>
      <c r="J90" s="100">
        <f t="shared" ref="J90:K90" si="8">J91+J98</f>
        <v>0</v>
      </c>
      <c r="K90" s="100">
        <f t="shared" si="8"/>
        <v>0</v>
      </c>
    </row>
    <row r="91" spans="1:11" ht="24" customHeight="1" x14ac:dyDescent="0.2">
      <c r="A91" s="280" t="s">
        <v>425</v>
      </c>
      <c r="B91" s="280"/>
      <c r="C91" s="280"/>
      <c r="D91" s="280"/>
      <c r="E91" s="280"/>
      <c r="F91" s="280"/>
      <c r="G91" s="8">
        <v>80</v>
      </c>
      <c r="H91" s="100">
        <f>SUM(H92:H96)</f>
        <v>0</v>
      </c>
      <c r="I91" s="100">
        <f>SUM(I92:I96)</f>
        <v>0</v>
      </c>
      <c r="J91" s="100">
        <f t="shared" ref="J91:K91" si="9">SUM(J92:J96)</f>
        <v>0</v>
      </c>
      <c r="K91" s="100">
        <f t="shared" si="9"/>
        <v>0</v>
      </c>
    </row>
    <row r="92" spans="1:11" ht="25.5" customHeight="1" x14ac:dyDescent="0.2">
      <c r="A92" s="269" t="s">
        <v>371</v>
      </c>
      <c r="B92" s="269"/>
      <c r="C92" s="269"/>
      <c r="D92" s="269"/>
      <c r="E92" s="269"/>
      <c r="F92" s="269"/>
      <c r="G92" s="7">
        <v>81</v>
      </c>
      <c r="H92" s="99">
        <v>0</v>
      </c>
      <c r="I92" s="99">
        <v>0</v>
      </c>
      <c r="J92" s="99">
        <v>0</v>
      </c>
      <c r="K92" s="99">
        <v>0</v>
      </c>
    </row>
    <row r="93" spans="1:11" ht="38.25" customHeight="1" x14ac:dyDescent="0.2">
      <c r="A93" s="269" t="s">
        <v>372</v>
      </c>
      <c r="B93" s="269"/>
      <c r="C93" s="269"/>
      <c r="D93" s="269"/>
      <c r="E93" s="269"/>
      <c r="F93" s="269"/>
      <c r="G93" s="7">
        <v>82</v>
      </c>
      <c r="H93" s="99">
        <v>0</v>
      </c>
      <c r="I93" s="99">
        <v>0</v>
      </c>
      <c r="J93" s="99">
        <v>0</v>
      </c>
      <c r="K93" s="99">
        <v>0</v>
      </c>
    </row>
    <row r="94" spans="1:11" ht="38.25" customHeight="1" x14ac:dyDescent="0.2">
      <c r="A94" s="269" t="s">
        <v>373</v>
      </c>
      <c r="B94" s="269"/>
      <c r="C94" s="269"/>
      <c r="D94" s="269"/>
      <c r="E94" s="269"/>
      <c r="F94" s="269"/>
      <c r="G94" s="7">
        <v>83</v>
      </c>
      <c r="H94" s="99">
        <v>0</v>
      </c>
      <c r="I94" s="99">
        <v>0</v>
      </c>
      <c r="J94" s="99">
        <v>0</v>
      </c>
      <c r="K94" s="99">
        <v>0</v>
      </c>
    </row>
    <row r="95" spans="1:11" x14ac:dyDescent="0.2">
      <c r="A95" s="269" t="s">
        <v>374</v>
      </c>
      <c r="B95" s="269"/>
      <c r="C95" s="269"/>
      <c r="D95" s="269"/>
      <c r="E95" s="269"/>
      <c r="F95" s="269"/>
      <c r="G95" s="7">
        <v>84</v>
      </c>
      <c r="H95" s="99">
        <v>0</v>
      </c>
      <c r="I95" s="99">
        <v>0</v>
      </c>
      <c r="J95" s="99">
        <v>0</v>
      </c>
      <c r="K95" s="99">
        <v>0</v>
      </c>
    </row>
    <row r="96" spans="1:11" x14ac:dyDescent="0.2">
      <c r="A96" s="269" t="s">
        <v>375</v>
      </c>
      <c r="B96" s="269"/>
      <c r="C96" s="269"/>
      <c r="D96" s="269"/>
      <c r="E96" s="269"/>
      <c r="F96" s="269"/>
      <c r="G96" s="7">
        <v>85</v>
      </c>
      <c r="H96" s="99">
        <v>0</v>
      </c>
      <c r="I96" s="99">
        <v>0</v>
      </c>
      <c r="J96" s="99">
        <v>0</v>
      </c>
      <c r="K96" s="99">
        <v>0</v>
      </c>
    </row>
    <row r="97" spans="1:11" ht="26.25" customHeight="1" x14ac:dyDescent="0.2">
      <c r="A97" s="269" t="s">
        <v>376</v>
      </c>
      <c r="B97" s="269"/>
      <c r="C97" s="269"/>
      <c r="D97" s="269"/>
      <c r="E97" s="269"/>
      <c r="F97" s="269"/>
      <c r="G97" s="7">
        <v>86</v>
      </c>
      <c r="H97" s="99">
        <v>0</v>
      </c>
      <c r="I97" s="99">
        <v>0</v>
      </c>
      <c r="J97" s="99">
        <v>0</v>
      </c>
      <c r="K97" s="99">
        <v>0</v>
      </c>
    </row>
    <row r="98" spans="1:11" ht="25.5" customHeight="1" x14ac:dyDescent="0.2">
      <c r="A98" s="280" t="s">
        <v>419</v>
      </c>
      <c r="B98" s="280"/>
      <c r="C98" s="280"/>
      <c r="D98" s="280"/>
      <c r="E98" s="280"/>
      <c r="F98" s="280"/>
      <c r="G98" s="8">
        <v>87</v>
      </c>
      <c r="H98" s="100">
        <f>SUM(H99:H108)</f>
        <v>0</v>
      </c>
      <c r="I98" s="100">
        <f t="shared" ref="I98:J98" si="10">SUM(I99:I108)</f>
        <v>0</v>
      </c>
      <c r="J98" s="100">
        <f t="shared" si="10"/>
        <v>0</v>
      </c>
      <c r="K98" s="100">
        <f>SUM(K99:K108)</f>
        <v>0</v>
      </c>
    </row>
    <row r="99" spans="1:11" x14ac:dyDescent="0.2">
      <c r="A99" s="281" t="s">
        <v>159</v>
      </c>
      <c r="B99" s="281"/>
      <c r="C99" s="281"/>
      <c r="D99" s="281"/>
      <c r="E99" s="281"/>
      <c r="F99" s="281"/>
      <c r="G99" s="7">
        <v>88</v>
      </c>
      <c r="H99" s="99">
        <v>0</v>
      </c>
      <c r="I99" s="99">
        <v>0</v>
      </c>
      <c r="J99" s="99">
        <v>0</v>
      </c>
      <c r="K99" s="99">
        <v>0</v>
      </c>
    </row>
    <row r="100" spans="1:11" x14ac:dyDescent="0.2">
      <c r="A100" s="281" t="s">
        <v>443</v>
      </c>
      <c r="B100" s="281"/>
      <c r="C100" s="281"/>
      <c r="D100" s="281"/>
      <c r="E100" s="281"/>
      <c r="F100" s="281"/>
      <c r="G100" s="7">
        <v>89</v>
      </c>
      <c r="H100" s="99">
        <v>0</v>
      </c>
      <c r="I100" s="99">
        <v>0</v>
      </c>
      <c r="J100" s="99">
        <v>0</v>
      </c>
      <c r="K100" s="99">
        <v>0</v>
      </c>
    </row>
    <row r="101" spans="1:11" ht="36" customHeight="1" x14ac:dyDescent="0.2">
      <c r="A101" s="269" t="s">
        <v>444</v>
      </c>
      <c r="B101" s="269"/>
      <c r="C101" s="269"/>
      <c r="D101" s="269"/>
      <c r="E101" s="269"/>
      <c r="F101" s="269"/>
      <c r="G101" s="7">
        <v>90</v>
      </c>
      <c r="H101" s="99">
        <v>0</v>
      </c>
      <c r="I101" s="99">
        <v>0</v>
      </c>
      <c r="J101" s="99">
        <v>0</v>
      </c>
      <c r="K101" s="99">
        <v>0</v>
      </c>
    </row>
    <row r="102" spans="1:11" ht="22.15" customHeight="1" x14ac:dyDescent="0.2">
      <c r="A102" s="281" t="s">
        <v>160</v>
      </c>
      <c r="B102" s="281"/>
      <c r="C102" s="281"/>
      <c r="D102" s="281"/>
      <c r="E102" s="281"/>
      <c r="F102" s="281"/>
      <c r="G102" s="7">
        <v>91</v>
      </c>
      <c r="H102" s="99">
        <v>0</v>
      </c>
      <c r="I102" s="99">
        <v>0</v>
      </c>
      <c r="J102" s="99">
        <v>0</v>
      </c>
      <c r="K102" s="99">
        <v>0</v>
      </c>
    </row>
    <row r="103" spans="1:11" ht="22.15" customHeight="1" x14ac:dyDescent="0.2">
      <c r="A103" s="281" t="s">
        <v>161</v>
      </c>
      <c r="B103" s="281"/>
      <c r="C103" s="281"/>
      <c r="D103" s="281"/>
      <c r="E103" s="281"/>
      <c r="F103" s="281"/>
      <c r="G103" s="7">
        <v>92</v>
      </c>
      <c r="H103" s="99">
        <v>0</v>
      </c>
      <c r="I103" s="99">
        <v>0</v>
      </c>
      <c r="J103" s="99">
        <v>0</v>
      </c>
      <c r="K103" s="99">
        <v>0</v>
      </c>
    </row>
    <row r="104" spans="1:11" ht="22.15" customHeight="1" x14ac:dyDescent="0.2">
      <c r="A104" s="281" t="s">
        <v>162</v>
      </c>
      <c r="B104" s="281"/>
      <c r="C104" s="281"/>
      <c r="D104" s="281"/>
      <c r="E104" s="281"/>
      <c r="F104" s="281"/>
      <c r="G104" s="7">
        <v>93</v>
      </c>
      <c r="H104" s="99">
        <v>0</v>
      </c>
      <c r="I104" s="99">
        <v>0</v>
      </c>
      <c r="J104" s="99">
        <v>0</v>
      </c>
      <c r="K104" s="99">
        <v>0</v>
      </c>
    </row>
    <row r="105" spans="1:11" ht="12.75" customHeight="1" x14ac:dyDescent="0.2">
      <c r="A105" s="269" t="s">
        <v>445</v>
      </c>
      <c r="B105" s="269"/>
      <c r="C105" s="269"/>
      <c r="D105" s="269"/>
      <c r="E105" s="269"/>
      <c r="F105" s="269"/>
      <c r="G105" s="7">
        <v>94</v>
      </c>
      <c r="H105" s="99">
        <v>0</v>
      </c>
      <c r="I105" s="99">
        <v>0</v>
      </c>
      <c r="J105" s="99">
        <v>0</v>
      </c>
      <c r="K105" s="99">
        <v>0</v>
      </c>
    </row>
    <row r="106" spans="1:11" ht="26.25" customHeight="1" x14ac:dyDescent="0.2">
      <c r="A106" s="269" t="s">
        <v>446</v>
      </c>
      <c r="B106" s="269"/>
      <c r="C106" s="269"/>
      <c r="D106" s="269"/>
      <c r="E106" s="269"/>
      <c r="F106" s="269"/>
      <c r="G106" s="7">
        <v>95</v>
      </c>
      <c r="H106" s="99">
        <v>0</v>
      </c>
      <c r="I106" s="99">
        <v>0</v>
      </c>
      <c r="J106" s="99">
        <v>0</v>
      </c>
      <c r="K106" s="99">
        <v>0</v>
      </c>
    </row>
    <row r="107" spans="1:11" x14ac:dyDescent="0.2">
      <c r="A107" s="269" t="s">
        <v>447</v>
      </c>
      <c r="B107" s="269"/>
      <c r="C107" s="269"/>
      <c r="D107" s="269"/>
      <c r="E107" s="269"/>
      <c r="F107" s="269"/>
      <c r="G107" s="7">
        <v>96</v>
      </c>
      <c r="H107" s="99">
        <v>0</v>
      </c>
      <c r="I107" s="99">
        <v>0</v>
      </c>
      <c r="J107" s="99">
        <v>0</v>
      </c>
      <c r="K107" s="99">
        <v>0</v>
      </c>
    </row>
    <row r="108" spans="1:11" ht="24.75" customHeight="1" x14ac:dyDescent="0.2">
      <c r="A108" s="269" t="s">
        <v>448</v>
      </c>
      <c r="B108" s="269"/>
      <c r="C108" s="269"/>
      <c r="D108" s="269"/>
      <c r="E108" s="269"/>
      <c r="F108" s="269"/>
      <c r="G108" s="7">
        <v>97</v>
      </c>
      <c r="H108" s="99">
        <v>0</v>
      </c>
      <c r="I108" s="99">
        <v>0</v>
      </c>
      <c r="J108" s="99">
        <v>0</v>
      </c>
      <c r="K108" s="99">
        <v>0</v>
      </c>
    </row>
    <row r="109" spans="1:11" ht="22.9" customHeight="1" x14ac:dyDescent="0.2">
      <c r="A109" s="233" t="s">
        <v>420</v>
      </c>
      <c r="B109" s="233"/>
      <c r="C109" s="233"/>
      <c r="D109" s="233"/>
      <c r="E109" s="233"/>
      <c r="F109" s="233"/>
      <c r="G109" s="8">
        <v>98</v>
      </c>
      <c r="H109" s="100">
        <f>H91+H98-H108-H97</f>
        <v>0</v>
      </c>
      <c r="I109" s="100">
        <f>I91+I98-I108-I97</f>
        <v>0</v>
      </c>
      <c r="J109" s="100">
        <f>J91+J98-J108-J97</f>
        <v>0</v>
      </c>
      <c r="K109" s="100">
        <f>K91+K98-K108-K97</f>
        <v>0</v>
      </c>
    </row>
    <row r="110" spans="1:11" ht="25.5" customHeight="1" x14ac:dyDescent="0.2">
      <c r="A110" s="233" t="s">
        <v>377</v>
      </c>
      <c r="B110" s="233"/>
      <c r="C110" s="233"/>
      <c r="D110" s="233"/>
      <c r="E110" s="233"/>
      <c r="F110" s="233"/>
      <c r="G110" s="8">
        <v>99</v>
      </c>
      <c r="H110" s="98">
        <f>H89+H109</f>
        <v>-1439099.96</v>
      </c>
      <c r="I110" s="98">
        <f>I89+I109</f>
        <v>-1439099.96</v>
      </c>
      <c r="J110" s="98">
        <f t="shared" ref="J110:K110" si="11">J89+J109</f>
        <v>-1001831.85</v>
      </c>
      <c r="K110" s="98">
        <f t="shared" si="11"/>
        <v>-1001831.85</v>
      </c>
    </row>
    <row r="111" spans="1:11" x14ac:dyDescent="0.2">
      <c r="A111" s="272" t="s">
        <v>163</v>
      </c>
      <c r="B111" s="272"/>
      <c r="C111" s="272"/>
      <c r="D111" s="272"/>
      <c r="E111" s="272"/>
      <c r="F111" s="272"/>
      <c r="G111" s="273"/>
      <c r="H111" s="273"/>
      <c r="I111" s="273"/>
      <c r="J111" s="274"/>
      <c r="K111" s="274"/>
    </row>
    <row r="112" spans="1:11" ht="23.25" customHeight="1" x14ac:dyDescent="0.2">
      <c r="A112" s="276" t="s">
        <v>378</v>
      </c>
      <c r="B112" s="276"/>
      <c r="C112" s="276"/>
      <c r="D112" s="276"/>
      <c r="E112" s="276"/>
      <c r="F112" s="276"/>
      <c r="G112" s="8">
        <v>100</v>
      </c>
      <c r="H112" s="98">
        <f>H113+H114</f>
        <v>0</v>
      </c>
      <c r="I112" s="98">
        <f>I113+I114</f>
        <v>0</v>
      </c>
      <c r="J112" s="98">
        <f>J113+J114</f>
        <v>0</v>
      </c>
      <c r="K112" s="98">
        <f>K113+K114</f>
        <v>0</v>
      </c>
    </row>
    <row r="113" spans="1:11" ht="12.75" customHeight="1" x14ac:dyDescent="0.2">
      <c r="A113" s="277" t="s">
        <v>113</v>
      </c>
      <c r="B113" s="277"/>
      <c r="C113" s="277"/>
      <c r="D113" s="277"/>
      <c r="E113" s="277"/>
      <c r="F113" s="277"/>
      <c r="G113" s="7">
        <v>101</v>
      </c>
      <c r="H113" s="99">
        <v>0</v>
      </c>
      <c r="I113" s="99">
        <v>0</v>
      </c>
      <c r="J113" s="99">
        <v>0</v>
      </c>
      <c r="K113" s="99">
        <v>0</v>
      </c>
    </row>
    <row r="114" spans="1:11" ht="12.75" customHeight="1" x14ac:dyDescent="0.2">
      <c r="A114" s="277" t="s">
        <v>164</v>
      </c>
      <c r="B114" s="277"/>
      <c r="C114" s="277"/>
      <c r="D114" s="277"/>
      <c r="E114" s="277"/>
      <c r="F114" s="277"/>
      <c r="G114" s="7">
        <v>102</v>
      </c>
      <c r="H114" s="99">
        <v>0</v>
      </c>
      <c r="I114" s="99">
        <v>0</v>
      </c>
      <c r="J114" s="99">
        <v>0</v>
      </c>
      <c r="K114" s="99">
        <v>0</v>
      </c>
    </row>
  </sheetData>
  <sheetProtection algorithmName="SHA-512" hashValue="GUF5LjrIXUEY4BaLr3IL40IsFndw0x9tmf5qb9vHLxbWrzg2mnzq3YAt6FW0XQqviGdnPxGi/mh/JHdxqfBUHQ==" saltValue="UnCiAYadyVfVSBOb715ZYQ=="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0866141732283472" right="0.70866141732283472" top="0.74803149606299213" bottom="0.74803149606299213" header="0.31496062992125984" footer="0.31496062992125984"/>
  <pageSetup paperSize="9" scale="6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zoomScale="85" zoomScaleNormal="100" zoomScaleSheetLayoutView="85" workbookViewId="0">
      <selection activeCell="A17" sqref="A17:F17"/>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82" t="s">
        <v>165</v>
      </c>
      <c r="B1" s="283"/>
      <c r="C1" s="283"/>
      <c r="D1" s="283"/>
      <c r="E1" s="283"/>
      <c r="F1" s="283"/>
      <c r="G1" s="283"/>
      <c r="H1" s="283"/>
      <c r="I1" s="283"/>
    </row>
    <row r="2" spans="1:9" x14ac:dyDescent="0.2">
      <c r="A2" s="284" t="s">
        <v>465</v>
      </c>
      <c r="B2" s="237"/>
      <c r="C2" s="237"/>
      <c r="D2" s="237"/>
      <c r="E2" s="237"/>
      <c r="F2" s="237"/>
      <c r="G2" s="237"/>
      <c r="H2" s="237"/>
      <c r="I2" s="237"/>
    </row>
    <row r="3" spans="1:9" x14ac:dyDescent="0.2">
      <c r="A3" s="286" t="s">
        <v>441</v>
      </c>
      <c r="B3" s="287"/>
      <c r="C3" s="287"/>
      <c r="D3" s="287"/>
      <c r="E3" s="287"/>
      <c r="F3" s="287"/>
      <c r="G3" s="287"/>
      <c r="H3" s="287"/>
      <c r="I3" s="287"/>
    </row>
    <row r="4" spans="1:9" x14ac:dyDescent="0.2">
      <c r="A4" s="285" t="s">
        <v>463</v>
      </c>
      <c r="B4" s="240"/>
      <c r="C4" s="240"/>
      <c r="D4" s="240"/>
      <c r="E4" s="240"/>
      <c r="F4" s="240"/>
      <c r="G4" s="240"/>
      <c r="H4" s="240"/>
      <c r="I4" s="241"/>
    </row>
    <row r="5" spans="1:9" ht="23.25" x14ac:dyDescent="0.2">
      <c r="A5" s="290" t="s">
        <v>2</v>
      </c>
      <c r="B5" s="245"/>
      <c r="C5" s="245"/>
      <c r="D5" s="245"/>
      <c r="E5" s="245"/>
      <c r="F5" s="245"/>
      <c r="G5" s="28" t="s">
        <v>103</v>
      </c>
      <c r="H5" s="29" t="s">
        <v>299</v>
      </c>
      <c r="I5" s="29" t="s">
        <v>278</v>
      </c>
    </row>
    <row r="6" spans="1:9" x14ac:dyDescent="0.2">
      <c r="A6" s="291">
        <v>1</v>
      </c>
      <c r="B6" s="245"/>
      <c r="C6" s="245"/>
      <c r="D6" s="245"/>
      <c r="E6" s="245"/>
      <c r="F6" s="245"/>
      <c r="G6" s="30">
        <v>2</v>
      </c>
      <c r="H6" s="29" t="s">
        <v>166</v>
      </c>
      <c r="I6" s="29" t="s">
        <v>167</v>
      </c>
    </row>
    <row r="7" spans="1:9" x14ac:dyDescent="0.2">
      <c r="A7" s="292" t="s">
        <v>168</v>
      </c>
      <c r="B7" s="292"/>
      <c r="C7" s="292"/>
      <c r="D7" s="292"/>
      <c r="E7" s="292"/>
      <c r="F7" s="292"/>
      <c r="G7" s="292"/>
      <c r="H7" s="292"/>
      <c r="I7" s="292"/>
    </row>
    <row r="8" spans="1:9" ht="12.75" customHeight="1" x14ac:dyDescent="0.2">
      <c r="A8" s="231" t="s">
        <v>169</v>
      </c>
      <c r="B8" s="231"/>
      <c r="C8" s="231"/>
      <c r="D8" s="231"/>
      <c r="E8" s="231"/>
      <c r="F8" s="231"/>
      <c r="G8" s="31">
        <v>1</v>
      </c>
      <c r="H8" s="101">
        <v>0</v>
      </c>
      <c r="I8" s="101">
        <v>0</v>
      </c>
    </row>
    <row r="9" spans="1:9" ht="12.75" customHeight="1" x14ac:dyDescent="0.2">
      <c r="A9" s="289" t="s">
        <v>170</v>
      </c>
      <c r="B9" s="289"/>
      <c r="C9" s="289"/>
      <c r="D9" s="289"/>
      <c r="E9" s="289"/>
      <c r="F9" s="289"/>
      <c r="G9" s="32">
        <v>2</v>
      </c>
      <c r="H9" s="102">
        <f>H10+H11+H12+H13+H14+H15+H16+H17</f>
        <v>0</v>
      </c>
      <c r="I9" s="102">
        <f>I10+I11+I12+I13+I14+I15+I16+I17</f>
        <v>0</v>
      </c>
    </row>
    <row r="10" spans="1:9" ht="12.75" customHeight="1" x14ac:dyDescent="0.2">
      <c r="A10" s="266" t="s">
        <v>171</v>
      </c>
      <c r="B10" s="266"/>
      <c r="C10" s="266"/>
      <c r="D10" s="266"/>
      <c r="E10" s="266"/>
      <c r="F10" s="266"/>
      <c r="G10" s="31">
        <v>3</v>
      </c>
      <c r="H10" s="101">
        <v>0</v>
      </c>
      <c r="I10" s="101">
        <v>0</v>
      </c>
    </row>
    <row r="11" spans="1:9" ht="22.15" customHeight="1" x14ac:dyDescent="0.2">
      <c r="A11" s="266" t="s">
        <v>172</v>
      </c>
      <c r="B11" s="266"/>
      <c r="C11" s="266"/>
      <c r="D11" s="266"/>
      <c r="E11" s="266"/>
      <c r="F11" s="266"/>
      <c r="G11" s="31">
        <v>4</v>
      </c>
      <c r="H11" s="101">
        <v>0</v>
      </c>
      <c r="I11" s="101">
        <v>0</v>
      </c>
    </row>
    <row r="12" spans="1:9" ht="23.45" customHeight="1" x14ac:dyDescent="0.2">
      <c r="A12" s="266" t="s">
        <v>173</v>
      </c>
      <c r="B12" s="266"/>
      <c r="C12" s="266"/>
      <c r="D12" s="266"/>
      <c r="E12" s="266"/>
      <c r="F12" s="266"/>
      <c r="G12" s="31">
        <v>5</v>
      </c>
      <c r="H12" s="101">
        <v>0</v>
      </c>
      <c r="I12" s="101">
        <v>0</v>
      </c>
    </row>
    <row r="13" spans="1:9" ht="12.75" customHeight="1" x14ac:dyDescent="0.2">
      <c r="A13" s="266" t="s">
        <v>174</v>
      </c>
      <c r="B13" s="266"/>
      <c r="C13" s="266"/>
      <c r="D13" s="266"/>
      <c r="E13" s="266"/>
      <c r="F13" s="266"/>
      <c r="G13" s="31">
        <v>6</v>
      </c>
      <c r="H13" s="101">
        <v>0</v>
      </c>
      <c r="I13" s="101">
        <v>0</v>
      </c>
    </row>
    <row r="14" spans="1:9" ht="12.75" customHeight="1" x14ac:dyDescent="0.2">
      <c r="A14" s="266" t="s">
        <v>175</v>
      </c>
      <c r="B14" s="266"/>
      <c r="C14" s="266"/>
      <c r="D14" s="266"/>
      <c r="E14" s="266"/>
      <c r="F14" s="266"/>
      <c r="G14" s="31">
        <v>7</v>
      </c>
      <c r="H14" s="101">
        <v>0</v>
      </c>
      <c r="I14" s="101">
        <v>0</v>
      </c>
    </row>
    <row r="15" spans="1:9" ht="12.75" customHeight="1" x14ac:dyDescent="0.2">
      <c r="A15" s="266" t="s">
        <v>176</v>
      </c>
      <c r="B15" s="266"/>
      <c r="C15" s="266"/>
      <c r="D15" s="266"/>
      <c r="E15" s="266"/>
      <c r="F15" s="266"/>
      <c r="G15" s="31">
        <v>8</v>
      </c>
      <c r="H15" s="101">
        <v>0</v>
      </c>
      <c r="I15" s="101">
        <v>0</v>
      </c>
    </row>
    <row r="16" spans="1:9" ht="12.75" customHeight="1" x14ac:dyDescent="0.2">
      <c r="A16" s="266" t="s">
        <v>177</v>
      </c>
      <c r="B16" s="266"/>
      <c r="C16" s="266"/>
      <c r="D16" s="266"/>
      <c r="E16" s="266"/>
      <c r="F16" s="266"/>
      <c r="G16" s="31">
        <v>9</v>
      </c>
      <c r="H16" s="101">
        <v>0</v>
      </c>
      <c r="I16" s="101">
        <v>0</v>
      </c>
    </row>
    <row r="17" spans="1:9" ht="25.15" customHeight="1" x14ac:dyDescent="0.2">
      <c r="A17" s="266" t="s">
        <v>178</v>
      </c>
      <c r="B17" s="266"/>
      <c r="C17" s="266"/>
      <c r="D17" s="266"/>
      <c r="E17" s="266"/>
      <c r="F17" s="266"/>
      <c r="G17" s="31">
        <v>10</v>
      </c>
      <c r="H17" s="101">
        <v>0</v>
      </c>
      <c r="I17" s="101">
        <v>0</v>
      </c>
    </row>
    <row r="18" spans="1:9" ht="28.15" customHeight="1" x14ac:dyDescent="0.2">
      <c r="A18" s="288" t="s">
        <v>304</v>
      </c>
      <c r="B18" s="288"/>
      <c r="C18" s="288"/>
      <c r="D18" s="288"/>
      <c r="E18" s="288"/>
      <c r="F18" s="288"/>
      <c r="G18" s="32">
        <v>11</v>
      </c>
      <c r="H18" s="102">
        <f>H8+H9</f>
        <v>0</v>
      </c>
      <c r="I18" s="102">
        <f>I8+I9</f>
        <v>0</v>
      </c>
    </row>
    <row r="19" spans="1:9" ht="12.75" customHeight="1" x14ac:dyDescent="0.2">
      <c r="A19" s="289" t="s">
        <v>179</v>
      </c>
      <c r="B19" s="289"/>
      <c r="C19" s="289"/>
      <c r="D19" s="289"/>
      <c r="E19" s="289"/>
      <c r="F19" s="289"/>
      <c r="G19" s="32">
        <v>12</v>
      </c>
      <c r="H19" s="102">
        <f>H20+H21+H22+H23</f>
        <v>0</v>
      </c>
      <c r="I19" s="102">
        <f>I20+I21+I22+I23</f>
        <v>0</v>
      </c>
    </row>
    <row r="20" spans="1:9" ht="12.75" customHeight="1" x14ac:dyDescent="0.2">
      <c r="A20" s="266" t="s">
        <v>180</v>
      </c>
      <c r="B20" s="266"/>
      <c r="C20" s="266"/>
      <c r="D20" s="266"/>
      <c r="E20" s="266"/>
      <c r="F20" s="266"/>
      <c r="G20" s="31">
        <v>13</v>
      </c>
      <c r="H20" s="101">
        <v>0</v>
      </c>
      <c r="I20" s="101">
        <v>0</v>
      </c>
    </row>
    <row r="21" spans="1:9" ht="12.75" customHeight="1" x14ac:dyDescent="0.2">
      <c r="A21" s="266" t="s">
        <v>181</v>
      </c>
      <c r="B21" s="266"/>
      <c r="C21" s="266"/>
      <c r="D21" s="266"/>
      <c r="E21" s="266"/>
      <c r="F21" s="266"/>
      <c r="G21" s="31">
        <v>14</v>
      </c>
      <c r="H21" s="101">
        <v>0</v>
      </c>
      <c r="I21" s="101">
        <v>0</v>
      </c>
    </row>
    <row r="22" spans="1:9" ht="12.75" customHeight="1" x14ac:dyDescent="0.2">
      <c r="A22" s="266" t="s">
        <v>182</v>
      </c>
      <c r="B22" s="266"/>
      <c r="C22" s="266"/>
      <c r="D22" s="266"/>
      <c r="E22" s="266"/>
      <c r="F22" s="266"/>
      <c r="G22" s="31">
        <v>15</v>
      </c>
      <c r="H22" s="101">
        <v>0</v>
      </c>
      <c r="I22" s="101">
        <v>0</v>
      </c>
    </row>
    <row r="23" spans="1:9" ht="12.75" customHeight="1" x14ac:dyDescent="0.2">
      <c r="A23" s="266" t="s">
        <v>183</v>
      </c>
      <c r="B23" s="266"/>
      <c r="C23" s="266"/>
      <c r="D23" s="266"/>
      <c r="E23" s="266"/>
      <c r="F23" s="266"/>
      <c r="G23" s="31">
        <v>16</v>
      </c>
      <c r="H23" s="101">
        <v>0</v>
      </c>
      <c r="I23" s="101">
        <v>0</v>
      </c>
    </row>
    <row r="24" spans="1:9" ht="12.75" customHeight="1" x14ac:dyDescent="0.2">
      <c r="A24" s="288" t="s">
        <v>184</v>
      </c>
      <c r="B24" s="288"/>
      <c r="C24" s="288"/>
      <c r="D24" s="288"/>
      <c r="E24" s="288"/>
      <c r="F24" s="288"/>
      <c r="G24" s="32">
        <v>17</v>
      </c>
      <c r="H24" s="102">
        <f>H18+H19</f>
        <v>0</v>
      </c>
      <c r="I24" s="102">
        <f>I18+I19</f>
        <v>0</v>
      </c>
    </row>
    <row r="25" spans="1:9" ht="12.75" customHeight="1" x14ac:dyDescent="0.2">
      <c r="A25" s="231" t="s">
        <v>185</v>
      </c>
      <c r="B25" s="231"/>
      <c r="C25" s="231"/>
      <c r="D25" s="231"/>
      <c r="E25" s="231"/>
      <c r="F25" s="231"/>
      <c r="G25" s="31">
        <v>18</v>
      </c>
      <c r="H25" s="101">
        <v>0</v>
      </c>
      <c r="I25" s="101">
        <v>0</v>
      </c>
    </row>
    <row r="26" spans="1:9" ht="12.75" customHeight="1" x14ac:dyDescent="0.2">
      <c r="A26" s="231" t="s">
        <v>186</v>
      </c>
      <c r="B26" s="231"/>
      <c r="C26" s="231"/>
      <c r="D26" s="231"/>
      <c r="E26" s="231"/>
      <c r="F26" s="231"/>
      <c r="G26" s="31">
        <v>19</v>
      </c>
      <c r="H26" s="101">
        <v>0</v>
      </c>
      <c r="I26" s="101">
        <v>0</v>
      </c>
    </row>
    <row r="27" spans="1:9" ht="25.9" customHeight="1" x14ac:dyDescent="0.2">
      <c r="A27" s="293" t="s">
        <v>187</v>
      </c>
      <c r="B27" s="293"/>
      <c r="C27" s="293"/>
      <c r="D27" s="293"/>
      <c r="E27" s="293"/>
      <c r="F27" s="293"/>
      <c r="G27" s="32">
        <v>20</v>
      </c>
      <c r="H27" s="102">
        <f>H24+H25+H26</f>
        <v>0</v>
      </c>
      <c r="I27" s="102">
        <f>I24+I25+I26</f>
        <v>0</v>
      </c>
    </row>
    <row r="28" spans="1:9" x14ac:dyDescent="0.2">
      <c r="A28" s="292" t="s">
        <v>188</v>
      </c>
      <c r="B28" s="292"/>
      <c r="C28" s="292"/>
      <c r="D28" s="292"/>
      <c r="E28" s="292"/>
      <c r="F28" s="292"/>
      <c r="G28" s="292"/>
      <c r="H28" s="292"/>
      <c r="I28" s="292"/>
    </row>
    <row r="29" spans="1:9" ht="30.6" customHeight="1" x14ac:dyDescent="0.2">
      <c r="A29" s="231" t="s">
        <v>189</v>
      </c>
      <c r="B29" s="231"/>
      <c r="C29" s="231"/>
      <c r="D29" s="231"/>
      <c r="E29" s="231"/>
      <c r="F29" s="231"/>
      <c r="G29" s="31">
        <v>21</v>
      </c>
      <c r="H29" s="103">
        <v>0</v>
      </c>
      <c r="I29" s="103">
        <v>0</v>
      </c>
    </row>
    <row r="30" spans="1:9" ht="12.75" customHeight="1" x14ac:dyDescent="0.2">
      <c r="A30" s="231" t="s">
        <v>190</v>
      </c>
      <c r="B30" s="231"/>
      <c r="C30" s="231"/>
      <c r="D30" s="231"/>
      <c r="E30" s="231"/>
      <c r="F30" s="231"/>
      <c r="G30" s="31">
        <v>22</v>
      </c>
      <c r="H30" s="103">
        <v>0</v>
      </c>
      <c r="I30" s="103">
        <v>0</v>
      </c>
    </row>
    <row r="31" spans="1:9" ht="12.75" customHeight="1" x14ac:dyDescent="0.2">
      <c r="A31" s="231" t="s">
        <v>191</v>
      </c>
      <c r="B31" s="231"/>
      <c r="C31" s="231"/>
      <c r="D31" s="231"/>
      <c r="E31" s="231"/>
      <c r="F31" s="231"/>
      <c r="G31" s="31">
        <v>23</v>
      </c>
      <c r="H31" s="103">
        <v>0</v>
      </c>
      <c r="I31" s="103">
        <v>0</v>
      </c>
    </row>
    <row r="32" spans="1:9" ht="12.75" customHeight="1" x14ac:dyDescent="0.2">
      <c r="A32" s="231" t="s">
        <v>192</v>
      </c>
      <c r="B32" s="231"/>
      <c r="C32" s="231"/>
      <c r="D32" s="231"/>
      <c r="E32" s="231"/>
      <c r="F32" s="231"/>
      <c r="G32" s="31">
        <v>24</v>
      </c>
      <c r="H32" s="103">
        <v>0</v>
      </c>
      <c r="I32" s="103">
        <v>0</v>
      </c>
    </row>
    <row r="33" spans="1:9" ht="12.75" customHeight="1" x14ac:dyDescent="0.2">
      <c r="A33" s="231" t="s">
        <v>193</v>
      </c>
      <c r="B33" s="231"/>
      <c r="C33" s="231"/>
      <c r="D33" s="231"/>
      <c r="E33" s="231"/>
      <c r="F33" s="231"/>
      <c r="G33" s="31">
        <v>25</v>
      </c>
      <c r="H33" s="103">
        <v>0</v>
      </c>
      <c r="I33" s="103">
        <v>0</v>
      </c>
    </row>
    <row r="34" spans="1:9" ht="12.75" customHeight="1" x14ac:dyDescent="0.2">
      <c r="A34" s="231" t="s">
        <v>194</v>
      </c>
      <c r="B34" s="231"/>
      <c r="C34" s="231"/>
      <c r="D34" s="231"/>
      <c r="E34" s="231"/>
      <c r="F34" s="231"/>
      <c r="G34" s="31">
        <v>26</v>
      </c>
      <c r="H34" s="103">
        <v>0</v>
      </c>
      <c r="I34" s="103">
        <v>0</v>
      </c>
    </row>
    <row r="35" spans="1:9" ht="26.45" customHeight="1" x14ac:dyDescent="0.2">
      <c r="A35" s="288" t="s">
        <v>195</v>
      </c>
      <c r="B35" s="288"/>
      <c r="C35" s="288"/>
      <c r="D35" s="288"/>
      <c r="E35" s="288"/>
      <c r="F35" s="288"/>
      <c r="G35" s="32">
        <v>27</v>
      </c>
      <c r="H35" s="104">
        <f>H29+H30+H31+H32+H33+H34</f>
        <v>0</v>
      </c>
      <c r="I35" s="104">
        <f>I29+I30+I31+I32+I33+I34</f>
        <v>0</v>
      </c>
    </row>
    <row r="36" spans="1:9" ht="22.9" customHeight="1" x14ac:dyDescent="0.2">
      <c r="A36" s="231" t="s">
        <v>196</v>
      </c>
      <c r="B36" s="231"/>
      <c r="C36" s="231"/>
      <c r="D36" s="231"/>
      <c r="E36" s="231"/>
      <c r="F36" s="231"/>
      <c r="G36" s="31">
        <v>28</v>
      </c>
      <c r="H36" s="103">
        <v>0</v>
      </c>
      <c r="I36" s="103">
        <v>0</v>
      </c>
    </row>
    <row r="37" spans="1:9" ht="12.75" customHeight="1" x14ac:dyDescent="0.2">
      <c r="A37" s="231" t="s">
        <v>197</v>
      </c>
      <c r="B37" s="231"/>
      <c r="C37" s="231"/>
      <c r="D37" s="231"/>
      <c r="E37" s="231"/>
      <c r="F37" s="231"/>
      <c r="G37" s="31">
        <v>29</v>
      </c>
      <c r="H37" s="103">
        <v>0</v>
      </c>
      <c r="I37" s="103">
        <v>0</v>
      </c>
    </row>
    <row r="38" spans="1:9" ht="12.75" customHeight="1" x14ac:dyDescent="0.2">
      <c r="A38" s="231" t="s">
        <v>198</v>
      </c>
      <c r="B38" s="231"/>
      <c r="C38" s="231"/>
      <c r="D38" s="231"/>
      <c r="E38" s="231"/>
      <c r="F38" s="231"/>
      <c r="G38" s="31">
        <v>30</v>
      </c>
      <c r="H38" s="103">
        <v>0</v>
      </c>
      <c r="I38" s="103">
        <v>0</v>
      </c>
    </row>
    <row r="39" spans="1:9" ht="12.75" customHeight="1" x14ac:dyDescent="0.2">
      <c r="A39" s="231" t="s">
        <v>199</v>
      </c>
      <c r="B39" s="231"/>
      <c r="C39" s="231"/>
      <c r="D39" s="231"/>
      <c r="E39" s="231"/>
      <c r="F39" s="231"/>
      <c r="G39" s="31">
        <v>31</v>
      </c>
      <c r="H39" s="103">
        <v>0</v>
      </c>
      <c r="I39" s="103">
        <v>0</v>
      </c>
    </row>
    <row r="40" spans="1:9" ht="12.75" customHeight="1" x14ac:dyDescent="0.2">
      <c r="A40" s="231" t="s">
        <v>200</v>
      </c>
      <c r="B40" s="231"/>
      <c r="C40" s="231"/>
      <c r="D40" s="231"/>
      <c r="E40" s="231"/>
      <c r="F40" s="231"/>
      <c r="G40" s="31">
        <v>32</v>
      </c>
      <c r="H40" s="103">
        <v>0</v>
      </c>
      <c r="I40" s="103">
        <v>0</v>
      </c>
    </row>
    <row r="41" spans="1:9" ht="24" customHeight="1" x14ac:dyDescent="0.2">
      <c r="A41" s="288" t="s">
        <v>201</v>
      </c>
      <c r="B41" s="288"/>
      <c r="C41" s="288"/>
      <c r="D41" s="288"/>
      <c r="E41" s="288"/>
      <c r="F41" s="288"/>
      <c r="G41" s="32">
        <v>33</v>
      </c>
      <c r="H41" s="104">
        <f>H36+H37+H38+H39+H40</f>
        <v>0</v>
      </c>
      <c r="I41" s="104">
        <f>I36+I37+I38+I39+I40</f>
        <v>0</v>
      </c>
    </row>
    <row r="42" spans="1:9" ht="29.45" customHeight="1" x14ac:dyDescent="0.2">
      <c r="A42" s="293" t="s">
        <v>202</v>
      </c>
      <c r="B42" s="293"/>
      <c r="C42" s="293"/>
      <c r="D42" s="293"/>
      <c r="E42" s="293"/>
      <c r="F42" s="293"/>
      <c r="G42" s="32">
        <v>34</v>
      </c>
      <c r="H42" s="104">
        <f>H35+H41</f>
        <v>0</v>
      </c>
      <c r="I42" s="104">
        <f>I35+I41</f>
        <v>0</v>
      </c>
    </row>
    <row r="43" spans="1:9" x14ac:dyDescent="0.2">
      <c r="A43" s="292" t="s">
        <v>203</v>
      </c>
      <c r="B43" s="292"/>
      <c r="C43" s="292"/>
      <c r="D43" s="292"/>
      <c r="E43" s="292"/>
      <c r="F43" s="292"/>
      <c r="G43" s="292"/>
      <c r="H43" s="292"/>
      <c r="I43" s="292"/>
    </row>
    <row r="44" spans="1:9" ht="12.75" customHeight="1" x14ac:dyDescent="0.2">
      <c r="A44" s="231" t="s">
        <v>204</v>
      </c>
      <c r="B44" s="231"/>
      <c r="C44" s="231"/>
      <c r="D44" s="231"/>
      <c r="E44" s="231"/>
      <c r="F44" s="231"/>
      <c r="G44" s="31">
        <v>35</v>
      </c>
      <c r="H44" s="103">
        <v>0</v>
      </c>
      <c r="I44" s="103">
        <v>0</v>
      </c>
    </row>
    <row r="45" spans="1:9" ht="25.15" customHeight="1" x14ac:dyDescent="0.2">
      <c r="A45" s="231" t="s">
        <v>205</v>
      </c>
      <c r="B45" s="231"/>
      <c r="C45" s="231"/>
      <c r="D45" s="231"/>
      <c r="E45" s="231"/>
      <c r="F45" s="231"/>
      <c r="G45" s="31">
        <v>36</v>
      </c>
      <c r="H45" s="103">
        <v>0</v>
      </c>
      <c r="I45" s="103">
        <v>0</v>
      </c>
    </row>
    <row r="46" spans="1:9" ht="12.75" customHeight="1" x14ac:dyDescent="0.2">
      <c r="A46" s="231" t="s">
        <v>206</v>
      </c>
      <c r="B46" s="231"/>
      <c r="C46" s="231"/>
      <c r="D46" s="231"/>
      <c r="E46" s="231"/>
      <c r="F46" s="231"/>
      <c r="G46" s="31">
        <v>37</v>
      </c>
      <c r="H46" s="103">
        <v>0</v>
      </c>
      <c r="I46" s="103">
        <v>0</v>
      </c>
    </row>
    <row r="47" spans="1:9" ht="12.75" customHeight="1" x14ac:dyDescent="0.2">
      <c r="A47" s="231" t="s">
        <v>207</v>
      </c>
      <c r="B47" s="231"/>
      <c r="C47" s="231"/>
      <c r="D47" s="231"/>
      <c r="E47" s="231"/>
      <c r="F47" s="231"/>
      <c r="G47" s="31">
        <v>38</v>
      </c>
      <c r="H47" s="103">
        <v>0</v>
      </c>
      <c r="I47" s="103">
        <v>0</v>
      </c>
    </row>
    <row r="48" spans="1:9" ht="22.15" customHeight="1" x14ac:dyDescent="0.2">
      <c r="A48" s="288" t="s">
        <v>208</v>
      </c>
      <c r="B48" s="288"/>
      <c r="C48" s="288"/>
      <c r="D48" s="288"/>
      <c r="E48" s="288"/>
      <c r="F48" s="288"/>
      <c r="G48" s="32">
        <v>39</v>
      </c>
      <c r="H48" s="104">
        <f>H44+H45+H46+H47</f>
        <v>0</v>
      </c>
      <c r="I48" s="104">
        <f>I44+I45+I46+I47</f>
        <v>0</v>
      </c>
    </row>
    <row r="49" spans="1:9" ht="24.6" customHeight="1" x14ac:dyDescent="0.2">
      <c r="A49" s="231" t="s">
        <v>303</v>
      </c>
      <c r="B49" s="231"/>
      <c r="C49" s="231"/>
      <c r="D49" s="231"/>
      <c r="E49" s="231"/>
      <c r="F49" s="231"/>
      <c r="G49" s="31">
        <v>40</v>
      </c>
      <c r="H49" s="103">
        <v>0</v>
      </c>
      <c r="I49" s="103">
        <v>0</v>
      </c>
    </row>
    <row r="50" spans="1:9" ht="12.75" customHeight="1" x14ac:dyDescent="0.2">
      <c r="A50" s="231" t="s">
        <v>209</v>
      </c>
      <c r="B50" s="231"/>
      <c r="C50" s="231"/>
      <c r="D50" s="231"/>
      <c r="E50" s="231"/>
      <c r="F50" s="231"/>
      <c r="G50" s="31">
        <v>41</v>
      </c>
      <c r="H50" s="103">
        <v>0</v>
      </c>
      <c r="I50" s="103">
        <v>0</v>
      </c>
    </row>
    <row r="51" spans="1:9" ht="12.75" customHeight="1" x14ac:dyDescent="0.2">
      <c r="A51" s="231" t="s">
        <v>210</v>
      </c>
      <c r="B51" s="231"/>
      <c r="C51" s="231"/>
      <c r="D51" s="231"/>
      <c r="E51" s="231"/>
      <c r="F51" s="231"/>
      <c r="G51" s="31">
        <v>42</v>
      </c>
      <c r="H51" s="103">
        <v>0</v>
      </c>
      <c r="I51" s="103">
        <v>0</v>
      </c>
    </row>
    <row r="52" spans="1:9" ht="22.9" customHeight="1" x14ac:dyDescent="0.2">
      <c r="A52" s="231" t="s">
        <v>211</v>
      </c>
      <c r="B52" s="231"/>
      <c r="C52" s="231"/>
      <c r="D52" s="231"/>
      <c r="E52" s="231"/>
      <c r="F52" s="231"/>
      <c r="G52" s="31">
        <v>43</v>
      </c>
      <c r="H52" s="103">
        <v>0</v>
      </c>
      <c r="I52" s="103">
        <v>0</v>
      </c>
    </row>
    <row r="53" spans="1:9" ht="12.75" customHeight="1" x14ac:dyDescent="0.2">
      <c r="A53" s="231" t="s">
        <v>212</v>
      </c>
      <c r="B53" s="231"/>
      <c r="C53" s="231"/>
      <c r="D53" s="231"/>
      <c r="E53" s="231"/>
      <c r="F53" s="231"/>
      <c r="G53" s="31">
        <v>44</v>
      </c>
      <c r="H53" s="103">
        <v>0</v>
      </c>
      <c r="I53" s="103">
        <v>0</v>
      </c>
    </row>
    <row r="54" spans="1:9" ht="30.6" customHeight="1" x14ac:dyDescent="0.2">
      <c r="A54" s="288" t="s">
        <v>213</v>
      </c>
      <c r="B54" s="288"/>
      <c r="C54" s="288"/>
      <c r="D54" s="288"/>
      <c r="E54" s="288"/>
      <c r="F54" s="288"/>
      <c r="G54" s="32">
        <v>45</v>
      </c>
      <c r="H54" s="104">
        <f>H49+H50+H51+H52+H53</f>
        <v>0</v>
      </c>
      <c r="I54" s="104">
        <f>I49+I50+I51+I52+I53</f>
        <v>0</v>
      </c>
    </row>
    <row r="55" spans="1:9" ht="29.45" customHeight="1" x14ac:dyDescent="0.2">
      <c r="A55" s="293" t="s">
        <v>214</v>
      </c>
      <c r="B55" s="293"/>
      <c r="C55" s="293"/>
      <c r="D55" s="293"/>
      <c r="E55" s="293"/>
      <c r="F55" s="293"/>
      <c r="G55" s="32">
        <v>46</v>
      </c>
      <c r="H55" s="104">
        <f>H48+H54</f>
        <v>0</v>
      </c>
      <c r="I55" s="104">
        <f>I48+I54</f>
        <v>0</v>
      </c>
    </row>
    <row r="56" spans="1:9" x14ac:dyDescent="0.2">
      <c r="A56" s="231" t="s">
        <v>215</v>
      </c>
      <c r="B56" s="231"/>
      <c r="C56" s="231"/>
      <c r="D56" s="231"/>
      <c r="E56" s="231"/>
      <c r="F56" s="231"/>
      <c r="G56" s="31">
        <v>47</v>
      </c>
      <c r="H56" s="103">
        <v>0</v>
      </c>
      <c r="I56" s="103">
        <v>0</v>
      </c>
    </row>
    <row r="57" spans="1:9" ht="26.45" customHeight="1" x14ac:dyDescent="0.2">
      <c r="A57" s="293" t="s">
        <v>216</v>
      </c>
      <c r="B57" s="293"/>
      <c r="C57" s="293"/>
      <c r="D57" s="293"/>
      <c r="E57" s="293"/>
      <c r="F57" s="293"/>
      <c r="G57" s="32">
        <v>48</v>
      </c>
      <c r="H57" s="104">
        <f>H27+H42+H55+H56</f>
        <v>0</v>
      </c>
      <c r="I57" s="104">
        <f>I27+I42+I55+I56</f>
        <v>0</v>
      </c>
    </row>
    <row r="58" spans="1:9" x14ac:dyDescent="0.2">
      <c r="A58" s="294" t="s">
        <v>217</v>
      </c>
      <c r="B58" s="294"/>
      <c r="C58" s="294"/>
      <c r="D58" s="294"/>
      <c r="E58" s="294"/>
      <c r="F58" s="294"/>
      <c r="G58" s="31">
        <v>49</v>
      </c>
      <c r="H58" s="103">
        <v>0</v>
      </c>
      <c r="I58" s="103">
        <v>0</v>
      </c>
    </row>
    <row r="59" spans="1:9" ht="31.15" customHeight="1" x14ac:dyDescent="0.2">
      <c r="A59" s="293" t="s">
        <v>218</v>
      </c>
      <c r="B59" s="293"/>
      <c r="C59" s="293"/>
      <c r="D59" s="293"/>
      <c r="E59" s="293"/>
      <c r="F59" s="293"/>
      <c r="G59" s="32">
        <v>50</v>
      </c>
      <c r="H59" s="104">
        <f>H57+H58</f>
        <v>0</v>
      </c>
      <c r="I59" s="104">
        <f>I57+I58</f>
        <v>0</v>
      </c>
    </row>
  </sheetData>
  <sheetProtection algorithmName="SHA-512" hashValue="44ifwSIWCHZvf1HYfI0QrLJ+z2z6qne9l4BFGi381IGE1D9kJMG+oSR6UP/WMHjI2J6mlSB5IbCnlH+cNg1FUw==" saltValue="hhx1H44koBcpr9TlhJ2SO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I53"/>
  <sheetViews>
    <sheetView view="pageBreakPreview" zoomScale="80" zoomScaleNormal="100" zoomScaleSheetLayoutView="80" workbookViewId="0">
      <selection activeCell="A17" sqref="A17:F17"/>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82" t="s">
        <v>219</v>
      </c>
      <c r="B1" s="283"/>
      <c r="C1" s="283"/>
      <c r="D1" s="283"/>
      <c r="E1" s="283"/>
      <c r="F1" s="283"/>
      <c r="G1" s="283"/>
      <c r="H1" s="283"/>
      <c r="I1" s="283"/>
    </row>
    <row r="2" spans="1:9" ht="12.75" customHeight="1" x14ac:dyDescent="0.2">
      <c r="A2" s="284" t="s">
        <v>465</v>
      </c>
      <c r="B2" s="237"/>
      <c r="C2" s="237"/>
      <c r="D2" s="237"/>
      <c r="E2" s="237"/>
      <c r="F2" s="237"/>
      <c r="G2" s="237"/>
      <c r="H2" s="237"/>
      <c r="I2" s="237"/>
    </row>
    <row r="3" spans="1:9" x14ac:dyDescent="0.2">
      <c r="A3" s="305" t="s">
        <v>440</v>
      </c>
      <c r="B3" s="306"/>
      <c r="C3" s="306"/>
      <c r="D3" s="306"/>
      <c r="E3" s="306"/>
      <c r="F3" s="306"/>
      <c r="G3" s="306"/>
      <c r="H3" s="306"/>
      <c r="I3" s="306"/>
    </row>
    <row r="4" spans="1:9" x14ac:dyDescent="0.2">
      <c r="A4" s="285" t="s">
        <v>463</v>
      </c>
      <c r="B4" s="240"/>
      <c r="C4" s="240"/>
      <c r="D4" s="240"/>
      <c r="E4" s="240"/>
      <c r="F4" s="240"/>
      <c r="G4" s="240"/>
      <c r="H4" s="240"/>
      <c r="I4" s="241"/>
    </row>
    <row r="5" spans="1:9" ht="23.25" x14ac:dyDescent="0.2">
      <c r="A5" s="290" t="s">
        <v>2</v>
      </c>
      <c r="B5" s="245"/>
      <c r="C5" s="245"/>
      <c r="D5" s="245"/>
      <c r="E5" s="245"/>
      <c r="F5" s="245"/>
      <c r="G5" s="28" t="s">
        <v>103</v>
      </c>
      <c r="H5" s="29" t="s">
        <v>299</v>
      </c>
      <c r="I5" s="29" t="s">
        <v>278</v>
      </c>
    </row>
    <row r="6" spans="1:9" x14ac:dyDescent="0.2">
      <c r="A6" s="291">
        <v>1</v>
      </c>
      <c r="B6" s="245"/>
      <c r="C6" s="245"/>
      <c r="D6" s="245"/>
      <c r="E6" s="245"/>
      <c r="F6" s="245"/>
      <c r="G6" s="105">
        <v>2</v>
      </c>
      <c r="H6" s="29" t="s">
        <v>166</v>
      </c>
      <c r="I6" s="29" t="s">
        <v>167</v>
      </c>
    </row>
    <row r="7" spans="1:9" x14ac:dyDescent="0.2">
      <c r="A7" s="299" t="s">
        <v>168</v>
      </c>
      <c r="B7" s="300"/>
      <c r="C7" s="300"/>
      <c r="D7" s="300"/>
      <c r="E7" s="300"/>
      <c r="F7" s="300"/>
      <c r="G7" s="300"/>
      <c r="H7" s="300"/>
      <c r="I7" s="301"/>
    </row>
    <row r="8" spans="1:9" x14ac:dyDescent="0.2">
      <c r="A8" s="303" t="s">
        <v>220</v>
      </c>
      <c r="B8" s="303"/>
      <c r="C8" s="303"/>
      <c r="D8" s="303"/>
      <c r="E8" s="303"/>
      <c r="F8" s="303"/>
      <c r="G8" s="10">
        <v>1</v>
      </c>
      <c r="H8" s="106">
        <v>5344946.25</v>
      </c>
      <c r="I8" s="106">
        <v>6384954.46</v>
      </c>
    </row>
    <row r="9" spans="1:9" x14ac:dyDescent="0.2">
      <c r="A9" s="296" t="s">
        <v>221</v>
      </c>
      <c r="B9" s="296"/>
      <c r="C9" s="296"/>
      <c r="D9" s="296"/>
      <c r="E9" s="296"/>
      <c r="F9" s="296"/>
      <c r="G9" s="11">
        <v>2</v>
      </c>
      <c r="H9" s="107">
        <v>0</v>
      </c>
      <c r="I9" s="107">
        <v>0</v>
      </c>
    </row>
    <row r="10" spans="1:9" x14ac:dyDescent="0.2">
      <c r="A10" s="296" t="s">
        <v>222</v>
      </c>
      <c r="B10" s="296"/>
      <c r="C10" s="296"/>
      <c r="D10" s="296"/>
      <c r="E10" s="296"/>
      <c r="F10" s="296"/>
      <c r="G10" s="11">
        <v>3</v>
      </c>
      <c r="H10" s="107">
        <v>21006.720000000001</v>
      </c>
      <c r="I10" s="107">
        <v>14345</v>
      </c>
    </row>
    <row r="11" spans="1:9" x14ac:dyDescent="0.2">
      <c r="A11" s="296" t="s">
        <v>223</v>
      </c>
      <c r="B11" s="296"/>
      <c r="C11" s="296"/>
      <c r="D11" s="296"/>
      <c r="E11" s="296"/>
      <c r="F11" s="296"/>
      <c r="G11" s="11">
        <v>4</v>
      </c>
      <c r="H11" s="107">
        <v>0</v>
      </c>
      <c r="I11" s="107">
        <v>0</v>
      </c>
    </row>
    <row r="12" spans="1:9" x14ac:dyDescent="0.2">
      <c r="A12" s="296" t="s">
        <v>379</v>
      </c>
      <c r="B12" s="296"/>
      <c r="C12" s="296"/>
      <c r="D12" s="296"/>
      <c r="E12" s="296"/>
      <c r="F12" s="296"/>
      <c r="G12" s="11">
        <v>5</v>
      </c>
      <c r="H12" s="107">
        <v>10145.25</v>
      </c>
      <c r="I12" s="107">
        <v>85936.99</v>
      </c>
    </row>
    <row r="13" spans="1:9" x14ac:dyDescent="0.2">
      <c r="A13" s="304" t="s">
        <v>380</v>
      </c>
      <c r="B13" s="304"/>
      <c r="C13" s="304"/>
      <c r="D13" s="304"/>
      <c r="E13" s="304"/>
      <c r="F13" s="304"/>
      <c r="G13" s="25">
        <v>6</v>
      </c>
      <c r="H13" s="108">
        <f>SUM(H8:H12)</f>
        <v>5376098.2199999997</v>
      </c>
      <c r="I13" s="108">
        <f>SUM(I8:I12)</f>
        <v>6485236.4500000002</v>
      </c>
    </row>
    <row r="14" spans="1:9" ht="12.75" customHeight="1" x14ac:dyDescent="0.2">
      <c r="A14" s="296" t="s">
        <v>381</v>
      </c>
      <c r="B14" s="296"/>
      <c r="C14" s="296"/>
      <c r="D14" s="296"/>
      <c r="E14" s="296"/>
      <c r="F14" s="296"/>
      <c r="G14" s="11">
        <v>7</v>
      </c>
      <c r="H14" s="107">
        <v>-3293504.31</v>
      </c>
      <c r="I14" s="107">
        <v>-3151606.92</v>
      </c>
    </row>
    <row r="15" spans="1:9" ht="12.75" customHeight="1" x14ac:dyDescent="0.2">
      <c r="A15" s="296" t="s">
        <v>382</v>
      </c>
      <c r="B15" s="296"/>
      <c r="C15" s="296"/>
      <c r="D15" s="296"/>
      <c r="E15" s="296"/>
      <c r="F15" s="296"/>
      <c r="G15" s="11">
        <v>8</v>
      </c>
      <c r="H15" s="107">
        <v>-3256294.75</v>
      </c>
      <c r="I15" s="107">
        <v>-3749245.07</v>
      </c>
    </row>
    <row r="16" spans="1:9" ht="12.75" customHeight="1" x14ac:dyDescent="0.2">
      <c r="A16" s="296" t="s">
        <v>383</v>
      </c>
      <c r="B16" s="296"/>
      <c r="C16" s="296"/>
      <c r="D16" s="296"/>
      <c r="E16" s="296"/>
      <c r="F16" s="296"/>
      <c r="G16" s="11">
        <v>9</v>
      </c>
      <c r="H16" s="107">
        <v>-2051.21</v>
      </c>
      <c r="I16" s="107">
        <v>-1575.19</v>
      </c>
    </row>
    <row r="17" spans="1:9" ht="12.75" customHeight="1" x14ac:dyDescent="0.2">
      <c r="A17" s="296" t="s">
        <v>384</v>
      </c>
      <c r="B17" s="296"/>
      <c r="C17" s="296"/>
      <c r="D17" s="296"/>
      <c r="E17" s="296"/>
      <c r="F17" s="296"/>
      <c r="G17" s="11">
        <v>10</v>
      </c>
      <c r="H17" s="107">
        <v>-9538.52</v>
      </c>
      <c r="I17" s="107">
        <v>-6990.79</v>
      </c>
    </row>
    <row r="18" spans="1:9" ht="12.75" customHeight="1" x14ac:dyDescent="0.2">
      <c r="A18" s="296" t="s">
        <v>385</v>
      </c>
      <c r="B18" s="296"/>
      <c r="C18" s="296"/>
      <c r="D18" s="296"/>
      <c r="E18" s="296"/>
      <c r="F18" s="296"/>
      <c r="G18" s="11">
        <v>11</v>
      </c>
      <c r="H18" s="107">
        <v>-197808.87</v>
      </c>
      <c r="I18" s="107">
        <v>-102653.94</v>
      </c>
    </row>
    <row r="19" spans="1:9" ht="12.75" customHeight="1" x14ac:dyDescent="0.2">
      <c r="A19" s="296" t="s">
        <v>386</v>
      </c>
      <c r="B19" s="296"/>
      <c r="C19" s="296"/>
      <c r="D19" s="296"/>
      <c r="E19" s="296"/>
      <c r="F19" s="296"/>
      <c r="G19" s="11">
        <v>12</v>
      </c>
      <c r="H19" s="107">
        <v>-334361.28000000003</v>
      </c>
      <c r="I19" s="107">
        <v>-485008.64000000001</v>
      </c>
    </row>
    <row r="20" spans="1:9" ht="26.25" customHeight="1" x14ac:dyDescent="0.2">
      <c r="A20" s="304" t="s">
        <v>387</v>
      </c>
      <c r="B20" s="304"/>
      <c r="C20" s="304"/>
      <c r="D20" s="304"/>
      <c r="E20" s="304"/>
      <c r="F20" s="304"/>
      <c r="G20" s="25">
        <v>13</v>
      </c>
      <c r="H20" s="108">
        <f>SUM(H14:H19)</f>
        <v>-7093558.9400000004</v>
      </c>
      <c r="I20" s="108">
        <f>SUM(I14:I19)</f>
        <v>-7497080.5499999998</v>
      </c>
    </row>
    <row r="21" spans="1:9" ht="27.6" customHeight="1" x14ac:dyDescent="0.2">
      <c r="A21" s="302" t="s">
        <v>388</v>
      </c>
      <c r="B21" s="302"/>
      <c r="C21" s="302"/>
      <c r="D21" s="302"/>
      <c r="E21" s="302"/>
      <c r="F21" s="302"/>
      <c r="G21" s="26">
        <v>14</v>
      </c>
      <c r="H21" s="109">
        <f>H13+H20</f>
        <v>-1717460.72</v>
      </c>
      <c r="I21" s="109">
        <f>I13+I20</f>
        <v>-1011844.1</v>
      </c>
    </row>
    <row r="22" spans="1:9" x14ac:dyDescent="0.2">
      <c r="A22" s="299" t="s">
        <v>188</v>
      </c>
      <c r="B22" s="300"/>
      <c r="C22" s="300"/>
      <c r="D22" s="300"/>
      <c r="E22" s="300"/>
      <c r="F22" s="300"/>
      <c r="G22" s="300"/>
      <c r="H22" s="300"/>
      <c r="I22" s="301"/>
    </row>
    <row r="23" spans="1:9" ht="26.45" customHeight="1" x14ac:dyDescent="0.2">
      <c r="A23" s="303" t="s">
        <v>224</v>
      </c>
      <c r="B23" s="303"/>
      <c r="C23" s="303"/>
      <c r="D23" s="303"/>
      <c r="E23" s="303"/>
      <c r="F23" s="303"/>
      <c r="G23" s="10">
        <v>15</v>
      </c>
      <c r="H23" s="106">
        <v>0</v>
      </c>
      <c r="I23" s="106">
        <v>1101.71</v>
      </c>
    </row>
    <row r="24" spans="1:9" ht="12.75" customHeight="1" x14ac:dyDescent="0.2">
      <c r="A24" s="296" t="s">
        <v>225</v>
      </c>
      <c r="B24" s="296"/>
      <c r="C24" s="296"/>
      <c r="D24" s="296"/>
      <c r="E24" s="296"/>
      <c r="F24" s="296"/>
      <c r="G24" s="10">
        <v>16</v>
      </c>
      <c r="H24" s="107">
        <v>0</v>
      </c>
      <c r="I24" s="107">
        <v>0</v>
      </c>
    </row>
    <row r="25" spans="1:9" ht="12.75" customHeight="1" x14ac:dyDescent="0.2">
      <c r="A25" s="296" t="s">
        <v>226</v>
      </c>
      <c r="B25" s="296"/>
      <c r="C25" s="296"/>
      <c r="D25" s="296"/>
      <c r="E25" s="296"/>
      <c r="F25" s="296"/>
      <c r="G25" s="10">
        <v>17</v>
      </c>
      <c r="H25" s="107">
        <v>102529.53</v>
      </c>
      <c r="I25" s="107">
        <v>201797.1</v>
      </c>
    </row>
    <row r="26" spans="1:9" ht="12.75" customHeight="1" x14ac:dyDescent="0.2">
      <c r="A26" s="296" t="s">
        <v>227</v>
      </c>
      <c r="B26" s="296"/>
      <c r="C26" s="296"/>
      <c r="D26" s="296"/>
      <c r="E26" s="296"/>
      <c r="F26" s="296"/>
      <c r="G26" s="10">
        <v>18</v>
      </c>
      <c r="H26" s="107">
        <v>0</v>
      </c>
      <c r="I26" s="107">
        <v>0</v>
      </c>
    </row>
    <row r="27" spans="1:9" ht="12.75" customHeight="1" x14ac:dyDescent="0.2">
      <c r="A27" s="296" t="s">
        <v>228</v>
      </c>
      <c r="B27" s="296"/>
      <c r="C27" s="296"/>
      <c r="D27" s="296"/>
      <c r="E27" s="296"/>
      <c r="F27" s="296"/>
      <c r="G27" s="10">
        <v>19</v>
      </c>
      <c r="H27" s="107">
        <v>0</v>
      </c>
      <c r="I27" s="107">
        <v>0</v>
      </c>
    </row>
    <row r="28" spans="1:9" ht="12.75" customHeight="1" x14ac:dyDescent="0.2">
      <c r="A28" s="296" t="s">
        <v>229</v>
      </c>
      <c r="B28" s="296"/>
      <c r="C28" s="296"/>
      <c r="D28" s="296"/>
      <c r="E28" s="296"/>
      <c r="F28" s="296"/>
      <c r="G28" s="10">
        <v>20</v>
      </c>
      <c r="H28" s="107">
        <v>10500000</v>
      </c>
      <c r="I28" s="107">
        <v>27084886.32</v>
      </c>
    </row>
    <row r="29" spans="1:9" ht="24" customHeight="1" x14ac:dyDescent="0.2">
      <c r="A29" s="297" t="s">
        <v>389</v>
      </c>
      <c r="B29" s="297"/>
      <c r="C29" s="297"/>
      <c r="D29" s="297"/>
      <c r="E29" s="297"/>
      <c r="F29" s="297"/>
      <c r="G29" s="25">
        <v>21</v>
      </c>
      <c r="H29" s="110">
        <f>SUM(H23:H28)</f>
        <v>10602529.529999999</v>
      </c>
      <c r="I29" s="110">
        <f>SUM(I23:I28)</f>
        <v>27287785.129999999</v>
      </c>
    </row>
    <row r="30" spans="1:9" ht="27" customHeight="1" x14ac:dyDescent="0.2">
      <c r="A30" s="296" t="s">
        <v>230</v>
      </c>
      <c r="B30" s="296"/>
      <c r="C30" s="296"/>
      <c r="D30" s="296"/>
      <c r="E30" s="296"/>
      <c r="F30" s="296"/>
      <c r="G30" s="11">
        <v>22</v>
      </c>
      <c r="H30" s="107">
        <v>-446413.87</v>
      </c>
      <c r="I30" s="107">
        <v>-277837.62</v>
      </c>
    </row>
    <row r="31" spans="1:9" ht="12.75" customHeight="1" x14ac:dyDescent="0.2">
      <c r="A31" s="296" t="s">
        <v>231</v>
      </c>
      <c r="B31" s="296"/>
      <c r="C31" s="296"/>
      <c r="D31" s="296"/>
      <c r="E31" s="296"/>
      <c r="F31" s="296"/>
      <c r="G31" s="11">
        <v>23</v>
      </c>
      <c r="H31" s="107">
        <v>0</v>
      </c>
      <c r="I31" s="107">
        <v>-630000</v>
      </c>
    </row>
    <row r="32" spans="1:9" ht="12.75" customHeight="1" x14ac:dyDescent="0.2">
      <c r="A32" s="296" t="s">
        <v>390</v>
      </c>
      <c r="B32" s="296"/>
      <c r="C32" s="296"/>
      <c r="D32" s="296"/>
      <c r="E32" s="296"/>
      <c r="F32" s="296"/>
      <c r="G32" s="11">
        <v>24</v>
      </c>
      <c r="H32" s="107">
        <v>0</v>
      </c>
      <c r="I32" s="107">
        <v>0</v>
      </c>
    </row>
    <row r="33" spans="1:9" ht="12.75" customHeight="1" x14ac:dyDescent="0.2">
      <c r="A33" s="296" t="s">
        <v>232</v>
      </c>
      <c r="B33" s="296"/>
      <c r="C33" s="296"/>
      <c r="D33" s="296"/>
      <c r="E33" s="296"/>
      <c r="F33" s="296"/>
      <c r="G33" s="11">
        <v>25</v>
      </c>
      <c r="H33" s="107">
        <v>0</v>
      </c>
      <c r="I33" s="107">
        <v>0</v>
      </c>
    </row>
    <row r="34" spans="1:9" ht="12.75" customHeight="1" x14ac:dyDescent="0.2">
      <c r="A34" s="296" t="s">
        <v>233</v>
      </c>
      <c r="B34" s="296"/>
      <c r="C34" s="296"/>
      <c r="D34" s="296"/>
      <c r="E34" s="296"/>
      <c r="F34" s="296"/>
      <c r="G34" s="11">
        <v>26</v>
      </c>
      <c r="H34" s="107">
        <v>-1000000</v>
      </c>
      <c r="I34" s="107">
        <v>-28000000</v>
      </c>
    </row>
    <row r="35" spans="1:9" ht="25.9" customHeight="1" x14ac:dyDescent="0.2">
      <c r="A35" s="297" t="s">
        <v>391</v>
      </c>
      <c r="B35" s="297"/>
      <c r="C35" s="297"/>
      <c r="D35" s="297"/>
      <c r="E35" s="297"/>
      <c r="F35" s="297"/>
      <c r="G35" s="25">
        <v>27</v>
      </c>
      <c r="H35" s="110">
        <f>SUM(H30:H34)</f>
        <v>-1446413.87</v>
      </c>
      <c r="I35" s="110">
        <f>SUM(I30:I34)</f>
        <v>-28907837.620000001</v>
      </c>
    </row>
    <row r="36" spans="1:9" ht="28.15" customHeight="1" x14ac:dyDescent="0.2">
      <c r="A36" s="302" t="s">
        <v>392</v>
      </c>
      <c r="B36" s="302"/>
      <c r="C36" s="302"/>
      <c r="D36" s="302"/>
      <c r="E36" s="302"/>
      <c r="F36" s="302"/>
      <c r="G36" s="26">
        <v>28</v>
      </c>
      <c r="H36" s="111">
        <f>H29+H35</f>
        <v>9156115.6600000001</v>
      </c>
      <c r="I36" s="111">
        <f>I29+I35</f>
        <v>-1620052.49</v>
      </c>
    </row>
    <row r="37" spans="1:9" x14ac:dyDescent="0.2">
      <c r="A37" s="299" t="s">
        <v>203</v>
      </c>
      <c r="B37" s="300"/>
      <c r="C37" s="300"/>
      <c r="D37" s="300"/>
      <c r="E37" s="300"/>
      <c r="F37" s="300"/>
      <c r="G37" s="300">
        <v>0</v>
      </c>
      <c r="H37" s="300"/>
      <c r="I37" s="301"/>
    </row>
    <row r="38" spans="1:9" ht="12.75" customHeight="1" x14ac:dyDescent="0.2">
      <c r="A38" s="298" t="s">
        <v>234</v>
      </c>
      <c r="B38" s="298"/>
      <c r="C38" s="298"/>
      <c r="D38" s="298"/>
      <c r="E38" s="298"/>
      <c r="F38" s="298"/>
      <c r="G38" s="10">
        <v>29</v>
      </c>
      <c r="H38" s="106">
        <v>0</v>
      </c>
      <c r="I38" s="106">
        <v>0</v>
      </c>
    </row>
    <row r="39" spans="1:9" ht="25.15" customHeight="1" x14ac:dyDescent="0.2">
      <c r="A39" s="295" t="s">
        <v>235</v>
      </c>
      <c r="B39" s="295"/>
      <c r="C39" s="295"/>
      <c r="D39" s="295"/>
      <c r="E39" s="295"/>
      <c r="F39" s="295"/>
      <c r="G39" s="11">
        <v>30</v>
      </c>
      <c r="H39" s="107">
        <v>0</v>
      </c>
      <c r="I39" s="107">
        <v>0</v>
      </c>
    </row>
    <row r="40" spans="1:9" ht="12.75" customHeight="1" x14ac:dyDescent="0.2">
      <c r="A40" s="295" t="s">
        <v>236</v>
      </c>
      <c r="B40" s="295"/>
      <c r="C40" s="295"/>
      <c r="D40" s="295"/>
      <c r="E40" s="295"/>
      <c r="F40" s="295"/>
      <c r="G40" s="11">
        <v>31</v>
      </c>
      <c r="H40" s="107">
        <v>0</v>
      </c>
      <c r="I40" s="107">
        <v>0</v>
      </c>
    </row>
    <row r="41" spans="1:9" ht="12.75" customHeight="1" x14ac:dyDescent="0.2">
      <c r="A41" s="295" t="s">
        <v>237</v>
      </c>
      <c r="B41" s="295"/>
      <c r="C41" s="295"/>
      <c r="D41" s="295"/>
      <c r="E41" s="295"/>
      <c r="F41" s="295"/>
      <c r="G41" s="11">
        <v>32</v>
      </c>
      <c r="H41" s="107">
        <v>0</v>
      </c>
      <c r="I41" s="107">
        <v>0</v>
      </c>
    </row>
    <row r="42" spans="1:9" ht="25.9" customHeight="1" x14ac:dyDescent="0.2">
      <c r="A42" s="297" t="s">
        <v>393</v>
      </c>
      <c r="B42" s="297"/>
      <c r="C42" s="297"/>
      <c r="D42" s="297"/>
      <c r="E42" s="297"/>
      <c r="F42" s="297"/>
      <c r="G42" s="25">
        <v>33</v>
      </c>
      <c r="H42" s="110">
        <f>H41+H40+H39+H38</f>
        <v>0</v>
      </c>
      <c r="I42" s="110">
        <f>I41+I40+I39+I38</f>
        <v>0</v>
      </c>
    </row>
    <row r="43" spans="1:9" ht="24.6" customHeight="1" x14ac:dyDescent="0.2">
      <c r="A43" s="295" t="s">
        <v>238</v>
      </c>
      <c r="B43" s="295"/>
      <c r="C43" s="295"/>
      <c r="D43" s="295"/>
      <c r="E43" s="295"/>
      <c r="F43" s="295"/>
      <c r="G43" s="11">
        <v>34</v>
      </c>
      <c r="H43" s="107">
        <v>-355263.16</v>
      </c>
      <c r="I43" s="107">
        <v>-355263.16</v>
      </c>
    </row>
    <row r="44" spans="1:9" ht="12.75" customHeight="1" x14ac:dyDescent="0.2">
      <c r="A44" s="295" t="s">
        <v>239</v>
      </c>
      <c r="B44" s="295"/>
      <c r="C44" s="295"/>
      <c r="D44" s="295"/>
      <c r="E44" s="295"/>
      <c r="F44" s="295"/>
      <c r="G44" s="11">
        <v>35</v>
      </c>
      <c r="H44" s="107">
        <v>-1788066</v>
      </c>
      <c r="I44" s="107">
        <v>-535614.9</v>
      </c>
    </row>
    <row r="45" spans="1:9" ht="12.75" customHeight="1" x14ac:dyDescent="0.2">
      <c r="A45" s="295" t="s">
        <v>240</v>
      </c>
      <c r="B45" s="295"/>
      <c r="C45" s="295"/>
      <c r="D45" s="295"/>
      <c r="E45" s="295"/>
      <c r="F45" s="295"/>
      <c r="G45" s="11">
        <v>36</v>
      </c>
      <c r="H45" s="107">
        <v>-52898.64</v>
      </c>
      <c r="I45" s="107">
        <v>-52898.64</v>
      </c>
    </row>
    <row r="46" spans="1:9" ht="21" customHeight="1" x14ac:dyDescent="0.2">
      <c r="A46" s="295" t="s">
        <v>241</v>
      </c>
      <c r="B46" s="295"/>
      <c r="C46" s="295"/>
      <c r="D46" s="295"/>
      <c r="E46" s="295"/>
      <c r="F46" s="295"/>
      <c r="G46" s="11">
        <v>37</v>
      </c>
      <c r="H46" s="107">
        <v>0</v>
      </c>
      <c r="I46" s="107">
        <v>0</v>
      </c>
    </row>
    <row r="47" spans="1:9" ht="12.75" customHeight="1" x14ac:dyDescent="0.2">
      <c r="A47" s="295" t="s">
        <v>242</v>
      </c>
      <c r="B47" s="295"/>
      <c r="C47" s="295"/>
      <c r="D47" s="295"/>
      <c r="E47" s="295"/>
      <c r="F47" s="295"/>
      <c r="G47" s="11">
        <v>38</v>
      </c>
      <c r="H47" s="107">
        <v>-232355.41</v>
      </c>
      <c r="I47" s="107">
        <v>-210763.9</v>
      </c>
    </row>
    <row r="48" spans="1:9" ht="22.9" customHeight="1" x14ac:dyDescent="0.2">
      <c r="A48" s="297" t="s">
        <v>394</v>
      </c>
      <c r="B48" s="297"/>
      <c r="C48" s="297"/>
      <c r="D48" s="297"/>
      <c r="E48" s="297"/>
      <c r="F48" s="297"/>
      <c r="G48" s="25">
        <v>39</v>
      </c>
      <c r="H48" s="110">
        <f>H47+H46+H45+H44+H43</f>
        <v>-2428583.21</v>
      </c>
      <c r="I48" s="110">
        <f>I47+I46+I45+I44+I43</f>
        <v>-1154540.6000000001</v>
      </c>
    </row>
    <row r="49" spans="1:9" ht="25.9" customHeight="1" x14ac:dyDescent="0.2">
      <c r="A49" s="308" t="s">
        <v>426</v>
      </c>
      <c r="B49" s="308"/>
      <c r="C49" s="308"/>
      <c r="D49" s="308"/>
      <c r="E49" s="308"/>
      <c r="F49" s="308"/>
      <c r="G49" s="25">
        <v>40</v>
      </c>
      <c r="H49" s="110">
        <f>H48+H42</f>
        <v>-2428583.21</v>
      </c>
      <c r="I49" s="110">
        <f>I48+I42</f>
        <v>-1154540.6000000001</v>
      </c>
    </row>
    <row r="50" spans="1:9" ht="12.75" customHeight="1" x14ac:dyDescent="0.2">
      <c r="A50" s="296" t="s">
        <v>243</v>
      </c>
      <c r="B50" s="296"/>
      <c r="C50" s="296"/>
      <c r="D50" s="296"/>
      <c r="E50" s="296"/>
      <c r="F50" s="296"/>
      <c r="G50" s="11">
        <v>41</v>
      </c>
      <c r="H50" s="107">
        <v>0</v>
      </c>
      <c r="I50" s="107">
        <v>0</v>
      </c>
    </row>
    <row r="51" spans="1:9" ht="25.9" customHeight="1" x14ac:dyDescent="0.2">
      <c r="A51" s="308" t="s">
        <v>395</v>
      </c>
      <c r="B51" s="308"/>
      <c r="C51" s="308"/>
      <c r="D51" s="308"/>
      <c r="E51" s="308"/>
      <c r="F51" s="308"/>
      <c r="G51" s="25">
        <v>42</v>
      </c>
      <c r="H51" s="110">
        <f>H21+H36+H49+H50</f>
        <v>5010071.7300000004</v>
      </c>
      <c r="I51" s="110">
        <f>I21+I36+I49+I50</f>
        <v>-3786437.19</v>
      </c>
    </row>
    <row r="52" spans="1:9" ht="12.75" customHeight="1" x14ac:dyDescent="0.2">
      <c r="A52" s="309" t="s">
        <v>217</v>
      </c>
      <c r="B52" s="309"/>
      <c r="C52" s="309"/>
      <c r="D52" s="309"/>
      <c r="E52" s="309"/>
      <c r="F52" s="309"/>
      <c r="G52" s="11">
        <v>43</v>
      </c>
      <c r="H52" s="107">
        <v>7108163.9699999997</v>
      </c>
      <c r="I52" s="107">
        <v>5380622.21</v>
      </c>
    </row>
    <row r="53" spans="1:9" ht="31.9" customHeight="1" x14ac:dyDescent="0.2">
      <c r="A53" s="307" t="s">
        <v>396</v>
      </c>
      <c r="B53" s="307"/>
      <c r="C53" s="307"/>
      <c r="D53" s="307"/>
      <c r="E53" s="307"/>
      <c r="F53" s="307"/>
      <c r="G53" s="27">
        <v>44</v>
      </c>
      <c r="H53" s="112">
        <f>H52+H51</f>
        <v>12118235.699999999</v>
      </c>
      <c r="I53" s="112">
        <f>I52+I51</f>
        <v>1594185.02</v>
      </c>
    </row>
  </sheetData>
  <sheetProtection algorithmName="SHA-512" hashValue="7I3nhDjegS3g6hbw/WZItq0AJJ7QFGpHuy/TNqlKExJWHLUYQsXdPS/cpvpGURg4M7AzqjrRkWKIvBs/f32RNg==" saltValue="aigwLOCjskVwpN9R0h5NDA=="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 right="0.7" top="0.75" bottom="0.75" header="0.3" footer="0.3"/>
  <pageSetup paperSize="9"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Z63"/>
  <sheetViews>
    <sheetView view="pageBreakPreview" topLeftCell="J29" zoomScale="80" zoomScaleNormal="100" zoomScaleSheetLayoutView="80" workbookViewId="0">
      <selection activeCell="A17" sqref="A17:F17"/>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310" t="s">
        <v>244</v>
      </c>
      <c r="B1" s="311"/>
      <c r="C1" s="311"/>
      <c r="D1" s="311"/>
      <c r="E1" s="311"/>
      <c r="F1" s="311"/>
      <c r="G1" s="311"/>
      <c r="H1" s="311"/>
      <c r="I1" s="311"/>
      <c r="J1" s="311"/>
      <c r="K1" s="14"/>
    </row>
    <row r="2" spans="1:26" ht="15.75" x14ac:dyDescent="0.2">
      <c r="A2" s="2"/>
      <c r="B2" s="3"/>
      <c r="C2" s="312" t="s">
        <v>245</v>
      </c>
      <c r="D2" s="312"/>
      <c r="E2" s="5">
        <v>46023</v>
      </c>
      <c r="F2" s="4" t="s">
        <v>0</v>
      </c>
      <c r="G2" s="5">
        <v>46112</v>
      </c>
      <c r="H2" s="15"/>
      <c r="I2" s="15"/>
      <c r="J2" s="15"/>
      <c r="K2" s="14"/>
      <c r="Y2" s="16" t="s">
        <v>441</v>
      </c>
    </row>
    <row r="3" spans="1:26" ht="13.5" customHeight="1" x14ac:dyDescent="0.2">
      <c r="A3" s="315" t="s">
        <v>246</v>
      </c>
      <c r="B3" s="316"/>
      <c r="C3" s="316"/>
      <c r="D3" s="316"/>
      <c r="E3" s="316"/>
      <c r="F3" s="316"/>
      <c r="G3" s="315" t="s">
        <v>3</v>
      </c>
      <c r="H3" s="318" t="s">
        <v>247</v>
      </c>
      <c r="I3" s="318"/>
      <c r="J3" s="318"/>
      <c r="K3" s="318"/>
      <c r="L3" s="318"/>
      <c r="M3" s="318"/>
      <c r="N3" s="318"/>
      <c r="O3" s="318"/>
      <c r="P3" s="318"/>
      <c r="Q3" s="318"/>
      <c r="R3" s="318"/>
      <c r="S3" s="318"/>
      <c r="T3" s="318"/>
      <c r="U3" s="318"/>
      <c r="V3" s="318"/>
      <c r="W3" s="318"/>
      <c r="X3" s="318"/>
      <c r="Y3" s="318" t="s">
        <v>248</v>
      </c>
      <c r="Z3" s="318" t="s">
        <v>249</v>
      </c>
    </row>
    <row r="4" spans="1:26" ht="90" x14ac:dyDescent="0.2">
      <c r="A4" s="316"/>
      <c r="B4" s="316"/>
      <c r="C4" s="316"/>
      <c r="D4" s="316"/>
      <c r="E4" s="316"/>
      <c r="F4" s="316"/>
      <c r="G4" s="317"/>
      <c r="H4" s="113" t="s">
        <v>250</v>
      </c>
      <c r="I4" s="113" t="s">
        <v>251</v>
      </c>
      <c r="J4" s="113" t="s">
        <v>252</v>
      </c>
      <c r="K4" s="113" t="s">
        <v>253</v>
      </c>
      <c r="L4" s="113" t="s">
        <v>254</v>
      </c>
      <c r="M4" s="113" t="s">
        <v>255</v>
      </c>
      <c r="N4" s="113" t="s">
        <v>256</v>
      </c>
      <c r="O4" s="113" t="s">
        <v>257</v>
      </c>
      <c r="P4" s="114" t="s">
        <v>397</v>
      </c>
      <c r="Q4" s="113" t="s">
        <v>258</v>
      </c>
      <c r="R4" s="113" t="s">
        <v>259</v>
      </c>
      <c r="S4" s="114" t="s">
        <v>398</v>
      </c>
      <c r="T4" s="114" t="s">
        <v>399</v>
      </c>
      <c r="U4" s="114" t="s">
        <v>429</v>
      </c>
      <c r="V4" s="113" t="s">
        <v>260</v>
      </c>
      <c r="W4" s="113" t="s">
        <v>261</v>
      </c>
      <c r="X4" s="113" t="s">
        <v>262</v>
      </c>
      <c r="Y4" s="319"/>
      <c r="Z4" s="319"/>
    </row>
    <row r="5" spans="1:26" ht="22.5" x14ac:dyDescent="0.2">
      <c r="A5" s="320">
        <v>1</v>
      </c>
      <c r="B5" s="320"/>
      <c r="C5" s="320"/>
      <c r="D5" s="320"/>
      <c r="E5" s="320"/>
      <c r="F5" s="320"/>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430</v>
      </c>
      <c r="Y5" s="113">
        <v>20</v>
      </c>
      <c r="Z5" s="116" t="s">
        <v>431</v>
      </c>
    </row>
    <row r="6" spans="1:26" x14ac:dyDescent="0.2">
      <c r="A6" s="321" t="s">
        <v>263</v>
      </c>
      <c r="B6" s="321"/>
      <c r="C6" s="321"/>
      <c r="D6" s="321"/>
      <c r="E6" s="321"/>
      <c r="F6" s="321"/>
      <c r="G6" s="321"/>
      <c r="H6" s="321"/>
      <c r="I6" s="321"/>
      <c r="J6" s="321"/>
      <c r="K6" s="321"/>
      <c r="L6" s="321"/>
      <c r="M6" s="321"/>
      <c r="N6" s="322"/>
      <c r="O6" s="322"/>
      <c r="P6" s="322"/>
      <c r="Q6" s="322"/>
      <c r="R6" s="322"/>
      <c r="S6" s="322"/>
      <c r="T6" s="322"/>
      <c r="U6" s="322"/>
      <c r="V6" s="322"/>
      <c r="W6" s="322"/>
      <c r="X6" s="322"/>
      <c r="Y6" s="322"/>
      <c r="Z6" s="323"/>
    </row>
    <row r="7" spans="1:26" x14ac:dyDescent="0.2">
      <c r="A7" s="324" t="s">
        <v>296</v>
      </c>
      <c r="B7" s="324"/>
      <c r="C7" s="324"/>
      <c r="D7" s="324"/>
      <c r="E7" s="324"/>
      <c r="F7" s="324"/>
      <c r="G7" s="117">
        <v>1</v>
      </c>
      <c r="H7" s="120">
        <f>+Bilanca!I76</f>
        <v>53064702.369999997</v>
      </c>
      <c r="I7" s="120">
        <v>0</v>
      </c>
      <c r="J7" s="120">
        <f>+Bilanca!I79</f>
        <v>2653235.12</v>
      </c>
      <c r="K7" s="120">
        <v>0</v>
      </c>
      <c r="L7" s="120">
        <v>0</v>
      </c>
      <c r="M7" s="120">
        <v>0</v>
      </c>
      <c r="N7" s="120">
        <v>0</v>
      </c>
      <c r="O7" s="120">
        <v>0</v>
      </c>
      <c r="P7" s="120">
        <v>0</v>
      </c>
      <c r="Q7" s="120">
        <v>0</v>
      </c>
      <c r="R7" s="120">
        <v>0</v>
      </c>
      <c r="S7" s="120">
        <v>0</v>
      </c>
      <c r="T7" s="120">
        <v>0</v>
      </c>
      <c r="U7" s="120">
        <v>0</v>
      </c>
      <c r="V7" s="120">
        <v>13883962.439999999</v>
      </c>
      <c r="W7" s="120">
        <v>891284.37</v>
      </c>
      <c r="X7" s="122">
        <f>H7+I7+J7+K7-L7+M7+N7+O7+P7+Q7+R7+V7+W7+S7+T7+U7</f>
        <v>70493184.299999997</v>
      </c>
      <c r="Y7" s="120">
        <v>0</v>
      </c>
      <c r="Z7" s="122">
        <f>X7+Y7</f>
        <v>70493184.299999997</v>
      </c>
    </row>
    <row r="8" spans="1:26" x14ac:dyDescent="0.2">
      <c r="A8" s="313" t="s">
        <v>264</v>
      </c>
      <c r="B8" s="313"/>
      <c r="C8" s="313"/>
      <c r="D8" s="313"/>
      <c r="E8" s="313"/>
      <c r="F8" s="313"/>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
      <c r="A9" s="313" t="s">
        <v>265</v>
      </c>
      <c r="B9" s="313"/>
      <c r="C9" s="313"/>
      <c r="D9" s="313"/>
      <c r="E9" s="313"/>
      <c r="F9" s="313"/>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
      <c r="A10" s="314" t="s">
        <v>297</v>
      </c>
      <c r="B10" s="314"/>
      <c r="C10" s="314"/>
      <c r="D10" s="314"/>
      <c r="E10" s="314"/>
      <c r="F10" s="314"/>
      <c r="G10" s="118">
        <v>4</v>
      </c>
      <c r="H10" s="122">
        <f>H7+H8+H9</f>
        <v>53064702.369999997</v>
      </c>
      <c r="I10" s="122">
        <f t="shared" ref="I10:Z10" si="2">I7+I8+I9</f>
        <v>0</v>
      </c>
      <c r="J10" s="122">
        <f t="shared" si="2"/>
        <v>2653235.12</v>
      </c>
      <c r="K10" s="122">
        <f>K7+K8+K9</f>
        <v>0</v>
      </c>
      <c r="L10" s="122">
        <f t="shared" si="2"/>
        <v>0</v>
      </c>
      <c r="M10" s="122">
        <f t="shared" si="2"/>
        <v>0</v>
      </c>
      <c r="N10" s="122">
        <f t="shared" si="2"/>
        <v>0</v>
      </c>
      <c r="O10" s="122">
        <f t="shared" si="2"/>
        <v>0</v>
      </c>
      <c r="P10" s="122">
        <f t="shared" si="2"/>
        <v>0</v>
      </c>
      <c r="Q10" s="122">
        <f t="shared" si="2"/>
        <v>0</v>
      </c>
      <c r="R10" s="122">
        <f t="shared" si="2"/>
        <v>0</v>
      </c>
      <c r="S10" s="122">
        <f t="shared" si="2"/>
        <v>0</v>
      </c>
      <c r="T10" s="122">
        <f>T7+T8+T9</f>
        <v>0</v>
      </c>
      <c r="U10" s="122">
        <f>U7+U8+U9</f>
        <v>0</v>
      </c>
      <c r="V10" s="122">
        <f>V7+V8+V9</f>
        <v>13883962.439999999</v>
      </c>
      <c r="W10" s="122">
        <f>W7+W8+W9</f>
        <v>891284.37</v>
      </c>
      <c r="X10" s="122">
        <f>X7+X8+X9</f>
        <v>70493184.299999997</v>
      </c>
      <c r="Y10" s="122">
        <f t="shared" si="2"/>
        <v>0</v>
      </c>
      <c r="Z10" s="122">
        <f t="shared" si="2"/>
        <v>70493184.299999997</v>
      </c>
    </row>
    <row r="11" spans="1:26" x14ac:dyDescent="0.2">
      <c r="A11" s="313" t="s">
        <v>266</v>
      </c>
      <c r="B11" s="313"/>
      <c r="C11" s="313"/>
      <c r="D11" s="313"/>
      <c r="E11" s="313"/>
      <c r="F11" s="313"/>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-1439100</v>
      </c>
      <c r="X11" s="122">
        <f>H11+I11+J11+K11-L11+M11+N11+O11+P11+Q11+R11+V11+W11+S11+T11+U11</f>
        <v>-1439100</v>
      </c>
      <c r="Y11" s="120">
        <v>0</v>
      </c>
      <c r="Z11" s="122">
        <f t="shared" ref="Z11:Z29" si="3">X11+Y11</f>
        <v>-1439100</v>
      </c>
    </row>
    <row r="12" spans="1:26" x14ac:dyDescent="0.2">
      <c r="A12" s="313" t="s">
        <v>267</v>
      </c>
      <c r="B12" s="313"/>
      <c r="C12" s="313"/>
      <c r="D12" s="313"/>
      <c r="E12" s="313"/>
      <c r="F12" s="313"/>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
      <c r="A13" s="313" t="s">
        <v>268</v>
      </c>
      <c r="B13" s="313"/>
      <c r="C13" s="313"/>
      <c r="D13" s="313"/>
      <c r="E13" s="313"/>
      <c r="F13" s="313"/>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
      <c r="A14" s="313" t="s">
        <v>400</v>
      </c>
      <c r="B14" s="313"/>
      <c r="C14" s="313"/>
      <c r="D14" s="313"/>
      <c r="E14" s="313"/>
      <c r="F14" s="313"/>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
      <c r="A15" s="313" t="s">
        <v>269</v>
      </c>
      <c r="B15" s="313"/>
      <c r="C15" s="313"/>
      <c r="D15" s="313"/>
      <c r="E15" s="313"/>
      <c r="F15" s="313"/>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
      <c r="A16" s="313" t="s">
        <v>270</v>
      </c>
      <c r="B16" s="313"/>
      <c r="C16" s="313"/>
      <c r="D16" s="313"/>
      <c r="E16" s="313"/>
      <c r="F16" s="313"/>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
      <c r="A17" s="313" t="s">
        <v>271</v>
      </c>
      <c r="B17" s="313"/>
      <c r="C17" s="313"/>
      <c r="D17" s="313"/>
      <c r="E17" s="313"/>
      <c r="F17" s="313"/>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
      <c r="A18" s="313" t="s">
        <v>272</v>
      </c>
      <c r="B18" s="313"/>
      <c r="C18" s="313"/>
      <c r="D18" s="313"/>
      <c r="E18" s="313"/>
      <c r="F18" s="313"/>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
      <c r="A19" s="313" t="s">
        <v>273</v>
      </c>
      <c r="B19" s="313"/>
      <c r="C19" s="313"/>
      <c r="D19" s="313"/>
      <c r="E19" s="313"/>
      <c r="F19" s="313"/>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
      <c r="A20" s="313" t="s">
        <v>274</v>
      </c>
      <c r="B20" s="313"/>
      <c r="C20" s="313"/>
      <c r="D20" s="313"/>
      <c r="E20" s="313"/>
      <c r="F20" s="313"/>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
      <c r="A21" s="313" t="s">
        <v>401</v>
      </c>
      <c r="B21" s="313"/>
      <c r="C21" s="313"/>
      <c r="D21" s="313"/>
      <c r="E21" s="313"/>
      <c r="F21" s="313"/>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
      <c r="A22" s="313" t="s">
        <v>402</v>
      </c>
      <c r="B22" s="313"/>
      <c r="C22" s="313"/>
      <c r="D22" s="313"/>
      <c r="E22" s="313"/>
      <c r="F22" s="313"/>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
      <c r="A23" s="313" t="s">
        <v>403</v>
      </c>
      <c r="B23" s="313"/>
      <c r="C23" s="313"/>
      <c r="D23" s="313"/>
      <c r="E23" s="313"/>
      <c r="F23" s="313"/>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
      <c r="A24" s="313" t="s">
        <v>275</v>
      </c>
      <c r="B24" s="313"/>
      <c r="C24" s="313"/>
      <c r="D24" s="313"/>
      <c r="E24" s="313"/>
      <c r="F24" s="313"/>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0</v>
      </c>
      <c r="W24" s="120">
        <v>0</v>
      </c>
      <c r="X24" s="122">
        <f t="shared" si="4"/>
        <v>0</v>
      </c>
      <c r="Y24" s="120">
        <v>0</v>
      </c>
      <c r="Z24" s="122">
        <f t="shared" si="3"/>
        <v>0</v>
      </c>
    </row>
    <row r="25" spans="1:26" x14ac:dyDescent="0.2">
      <c r="A25" s="313" t="s">
        <v>404</v>
      </c>
      <c r="B25" s="313"/>
      <c r="C25" s="313"/>
      <c r="D25" s="313"/>
      <c r="E25" s="313"/>
      <c r="F25" s="313"/>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
      <c r="A26" s="313" t="s">
        <v>412</v>
      </c>
      <c r="B26" s="313"/>
      <c r="C26" s="313"/>
      <c r="D26" s="313"/>
      <c r="E26" s="313"/>
      <c r="F26" s="313"/>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-1788066</v>
      </c>
      <c r="W26" s="120">
        <v>0</v>
      </c>
      <c r="X26" s="122">
        <f t="shared" si="4"/>
        <v>-1788066</v>
      </c>
      <c r="Y26" s="120">
        <v>0</v>
      </c>
      <c r="Z26" s="122">
        <f t="shared" si="3"/>
        <v>-1788066</v>
      </c>
    </row>
    <row r="27" spans="1:26" ht="12.75" customHeight="1" x14ac:dyDescent="0.2">
      <c r="A27" s="313" t="s">
        <v>405</v>
      </c>
      <c r="B27" s="313"/>
      <c r="C27" s="313"/>
      <c r="D27" s="313"/>
      <c r="E27" s="313"/>
      <c r="F27" s="313"/>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
      <c r="A28" s="313" t="s">
        <v>406</v>
      </c>
      <c r="B28" s="313"/>
      <c r="C28" s="313"/>
      <c r="D28" s="313"/>
      <c r="E28" s="313"/>
      <c r="F28" s="313"/>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0</v>
      </c>
      <c r="W28" s="120">
        <v>0</v>
      </c>
      <c r="X28" s="122">
        <f t="shared" si="4"/>
        <v>0</v>
      </c>
      <c r="Y28" s="120">
        <v>0</v>
      </c>
      <c r="Z28" s="122">
        <f t="shared" si="3"/>
        <v>0</v>
      </c>
    </row>
    <row r="29" spans="1:26" ht="12.75" customHeight="1" x14ac:dyDescent="0.2">
      <c r="A29" s="313" t="s">
        <v>407</v>
      </c>
      <c r="B29" s="313"/>
      <c r="C29" s="313"/>
      <c r="D29" s="313"/>
      <c r="E29" s="313"/>
      <c r="F29" s="313"/>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
      <c r="A30" s="314" t="s">
        <v>408</v>
      </c>
      <c r="B30" s="314"/>
      <c r="C30" s="314"/>
      <c r="D30" s="314"/>
      <c r="E30" s="314"/>
      <c r="F30" s="314"/>
      <c r="G30" s="118">
        <v>24</v>
      </c>
      <c r="H30" s="122">
        <f>SUM(H10:H29)</f>
        <v>53064702.369999997</v>
      </c>
      <c r="I30" s="122">
        <f t="shared" ref="I30:Z30" si="5">SUM(I10:I29)</f>
        <v>0</v>
      </c>
      <c r="J30" s="122">
        <f t="shared" si="5"/>
        <v>2653235.12</v>
      </c>
      <c r="K30" s="122">
        <f t="shared" si="5"/>
        <v>0</v>
      </c>
      <c r="L30" s="122">
        <f t="shared" si="5"/>
        <v>0</v>
      </c>
      <c r="M30" s="122">
        <f t="shared" si="5"/>
        <v>0</v>
      </c>
      <c r="N30" s="122">
        <f t="shared" si="5"/>
        <v>0</v>
      </c>
      <c r="O30" s="122">
        <f t="shared" si="5"/>
        <v>0</v>
      </c>
      <c r="P30" s="122">
        <f t="shared" si="5"/>
        <v>0</v>
      </c>
      <c r="Q30" s="122">
        <f t="shared" si="5"/>
        <v>0</v>
      </c>
      <c r="R30" s="122">
        <f t="shared" si="5"/>
        <v>0</v>
      </c>
      <c r="S30" s="122">
        <f t="shared" si="5"/>
        <v>0</v>
      </c>
      <c r="T30" s="122">
        <f t="shared" si="5"/>
        <v>0</v>
      </c>
      <c r="U30" s="122">
        <f t="shared" si="5"/>
        <v>0</v>
      </c>
      <c r="V30" s="122">
        <f t="shared" si="5"/>
        <v>12095896.439999999</v>
      </c>
      <c r="W30" s="122">
        <f t="shared" si="5"/>
        <v>-547815.63</v>
      </c>
      <c r="X30" s="122">
        <f>SUM(X10:X29)</f>
        <v>67266018.299999997</v>
      </c>
      <c r="Y30" s="122">
        <f t="shared" si="5"/>
        <v>0</v>
      </c>
      <c r="Z30" s="122">
        <f t="shared" si="5"/>
        <v>67266018.299999997</v>
      </c>
    </row>
    <row r="31" spans="1:26" x14ac:dyDescent="0.2">
      <c r="A31" s="321" t="s">
        <v>276</v>
      </c>
      <c r="B31" s="323"/>
      <c r="C31" s="323"/>
      <c r="D31" s="323"/>
      <c r="E31" s="323"/>
      <c r="F31" s="323"/>
      <c r="G31" s="323"/>
      <c r="H31" s="323"/>
      <c r="I31" s="323"/>
      <c r="J31" s="323"/>
      <c r="K31" s="323"/>
      <c r="L31" s="323"/>
      <c r="M31" s="323"/>
      <c r="N31" s="323"/>
      <c r="O31" s="323"/>
      <c r="P31" s="323"/>
      <c r="Q31" s="323"/>
      <c r="R31" s="323"/>
      <c r="S31" s="323"/>
      <c r="T31" s="323"/>
      <c r="U31" s="323"/>
      <c r="V31" s="323"/>
      <c r="W31" s="323"/>
      <c r="X31" s="323"/>
      <c r="Y31" s="323"/>
      <c r="Z31" s="323"/>
    </row>
    <row r="32" spans="1:26" ht="36.75" customHeight="1" x14ac:dyDescent="0.2">
      <c r="A32" s="325" t="s">
        <v>277</v>
      </c>
      <c r="B32" s="325"/>
      <c r="C32" s="325"/>
      <c r="D32" s="325"/>
      <c r="E32" s="325"/>
      <c r="F32" s="325"/>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0</v>
      </c>
      <c r="Y32" s="122">
        <f t="shared" si="6"/>
        <v>0</v>
      </c>
      <c r="Z32" s="122">
        <f t="shared" si="6"/>
        <v>0</v>
      </c>
    </row>
    <row r="33" spans="1:26" ht="31.5" customHeight="1" x14ac:dyDescent="0.2">
      <c r="A33" s="325" t="s">
        <v>409</v>
      </c>
      <c r="B33" s="325"/>
      <c r="C33" s="325"/>
      <c r="D33" s="325"/>
      <c r="E33" s="325"/>
      <c r="F33" s="325"/>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0</v>
      </c>
      <c r="W33" s="122">
        <f t="shared" si="9"/>
        <v>-1439100</v>
      </c>
      <c r="X33" s="122">
        <f>X11+X32</f>
        <v>-1439100</v>
      </c>
      <c r="Y33" s="122">
        <f t="shared" si="9"/>
        <v>0</v>
      </c>
      <c r="Z33" s="122">
        <f t="shared" si="9"/>
        <v>-1439100</v>
      </c>
    </row>
    <row r="34" spans="1:26" ht="30.75" customHeight="1" x14ac:dyDescent="0.2">
      <c r="A34" s="325" t="s">
        <v>410</v>
      </c>
      <c r="B34" s="325"/>
      <c r="C34" s="325"/>
      <c r="D34" s="325"/>
      <c r="E34" s="325"/>
      <c r="F34" s="325"/>
      <c r="G34" s="118">
        <v>27</v>
      </c>
      <c r="H34" s="122">
        <f>SUM(H21:H29)</f>
        <v>0</v>
      </c>
      <c r="I34" s="122">
        <f t="shared" ref="I34:Z34" si="12">SUM(I21:I29)</f>
        <v>0</v>
      </c>
      <c r="J34" s="122">
        <f t="shared" si="12"/>
        <v>0</v>
      </c>
      <c r="K34" s="122">
        <f t="shared" si="12"/>
        <v>0</v>
      </c>
      <c r="L34" s="122">
        <f t="shared" si="12"/>
        <v>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-1788066</v>
      </c>
      <c r="W34" s="122">
        <f t="shared" si="12"/>
        <v>0</v>
      </c>
      <c r="X34" s="122">
        <f>SUM(X21:X29)</f>
        <v>-1788066</v>
      </c>
      <c r="Y34" s="122">
        <f t="shared" si="12"/>
        <v>0</v>
      </c>
      <c r="Z34" s="122">
        <f t="shared" si="12"/>
        <v>-1788066</v>
      </c>
    </row>
    <row r="35" spans="1:26" x14ac:dyDescent="0.2">
      <c r="A35" s="321" t="s">
        <v>278</v>
      </c>
      <c r="B35" s="317"/>
      <c r="C35" s="317"/>
      <c r="D35" s="317"/>
      <c r="E35" s="317"/>
      <c r="F35" s="317"/>
      <c r="G35" s="317"/>
      <c r="H35" s="317"/>
      <c r="I35" s="317"/>
      <c r="J35" s="317"/>
      <c r="K35" s="317"/>
      <c r="L35" s="317"/>
      <c r="M35" s="317"/>
      <c r="N35" s="317"/>
      <c r="O35" s="317"/>
      <c r="P35" s="317"/>
      <c r="Q35" s="317"/>
      <c r="R35" s="317"/>
      <c r="S35" s="317"/>
      <c r="T35" s="317"/>
      <c r="U35" s="317"/>
      <c r="V35" s="317"/>
      <c r="W35" s="317"/>
      <c r="X35" s="317"/>
      <c r="Y35" s="317"/>
      <c r="Z35" s="317"/>
    </row>
    <row r="36" spans="1:26" ht="12.75" customHeight="1" x14ac:dyDescent="0.2">
      <c r="A36" s="324" t="s">
        <v>298</v>
      </c>
      <c r="B36" s="324"/>
      <c r="C36" s="324"/>
      <c r="D36" s="324"/>
      <c r="E36" s="324"/>
      <c r="F36" s="324"/>
      <c r="G36" s="117">
        <v>28</v>
      </c>
      <c r="H36" s="120">
        <f>+H7</f>
        <v>53064702.369999997</v>
      </c>
      <c r="I36" s="120">
        <v>0</v>
      </c>
      <c r="J36" s="120">
        <f>+J7</f>
        <v>2653235.12</v>
      </c>
      <c r="K36" s="120">
        <v>0</v>
      </c>
      <c r="L36" s="120">
        <v>0</v>
      </c>
      <c r="M36" s="120">
        <v>0</v>
      </c>
      <c r="N36" s="120">
        <v>0</v>
      </c>
      <c r="O36" s="120">
        <v>0</v>
      </c>
      <c r="P36" s="120">
        <v>0</v>
      </c>
      <c r="Q36" s="120">
        <v>0</v>
      </c>
      <c r="R36" s="120">
        <v>0</v>
      </c>
      <c r="S36" s="120">
        <v>0</v>
      </c>
      <c r="T36" s="120">
        <v>0</v>
      </c>
      <c r="U36" s="120">
        <v>0</v>
      </c>
      <c r="V36" s="120">
        <f>+Bilanca!H93</f>
        <v>12451871.609999999</v>
      </c>
      <c r="W36" s="120">
        <f>+Bilanca!H96</f>
        <v>293586.51</v>
      </c>
      <c r="X36" s="121">
        <f>H36+I36+J36+K36-L36+M36+N36+O36+P36+Q36+R36+V36+W36+S36+T36+U36</f>
        <v>68463395.609999999</v>
      </c>
      <c r="Y36" s="120">
        <v>0</v>
      </c>
      <c r="Z36" s="121">
        <f t="shared" ref="Z36:Z38" si="15">X36+Y36</f>
        <v>68463395.609999999</v>
      </c>
    </row>
    <row r="37" spans="1:26" ht="12.75" customHeight="1" x14ac:dyDescent="0.2">
      <c r="A37" s="313" t="s">
        <v>264</v>
      </c>
      <c r="B37" s="313"/>
      <c r="C37" s="313"/>
      <c r="D37" s="313"/>
      <c r="E37" s="313"/>
      <c r="F37" s="313"/>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
      <c r="A38" s="313" t="s">
        <v>265</v>
      </c>
      <c r="B38" s="313"/>
      <c r="C38" s="313"/>
      <c r="D38" s="313"/>
      <c r="E38" s="313"/>
      <c r="F38" s="313"/>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
      <c r="A39" s="314" t="s">
        <v>411</v>
      </c>
      <c r="B39" s="314"/>
      <c r="C39" s="314"/>
      <c r="D39" s="314"/>
      <c r="E39" s="314"/>
      <c r="F39" s="314"/>
      <c r="G39" s="118">
        <v>31</v>
      </c>
      <c r="H39" s="122">
        <f>H36+H37+H38</f>
        <v>53064702.369999997</v>
      </c>
      <c r="I39" s="122">
        <f t="shared" ref="I39:Z39" si="17">I36+I37+I38</f>
        <v>0</v>
      </c>
      <c r="J39" s="122">
        <f t="shared" si="17"/>
        <v>2653235.12</v>
      </c>
      <c r="K39" s="122">
        <f t="shared" si="17"/>
        <v>0</v>
      </c>
      <c r="L39" s="122">
        <f t="shared" si="17"/>
        <v>0</v>
      </c>
      <c r="M39" s="122">
        <f t="shared" si="17"/>
        <v>0</v>
      </c>
      <c r="N39" s="122">
        <f t="shared" si="17"/>
        <v>0</v>
      </c>
      <c r="O39" s="122">
        <f t="shared" si="17"/>
        <v>0</v>
      </c>
      <c r="P39" s="122">
        <f t="shared" si="17"/>
        <v>0</v>
      </c>
      <c r="Q39" s="122">
        <f t="shared" si="17"/>
        <v>0</v>
      </c>
      <c r="R39" s="122">
        <f t="shared" si="17"/>
        <v>0</v>
      </c>
      <c r="S39" s="122">
        <f t="shared" si="17"/>
        <v>0</v>
      </c>
      <c r="T39" s="122">
        <f t="shared" si="17"/>
        <v>0</v>
      </c>
      <c r="U39" s="122">
        <f t="shared" si="17"/>
        <v>0</v>
      </c>
      <c r="V39" s="122">
        <f t="shared" si="17"/>
        <v>12451871.609999999</v>
      </c>
      <c r="W39" s="122">
        <f t="shared" si="17"/>
        <v>293586.51</v>
      </c>
      <c r="X39" s="122">
        <f>X36+X37+X38</f>
        <v>68463395.609999999</v>
      </c>
      <c r="Y39" s="122">
        <f t="shared" si="17"/>
        <v>0</v>
      </c>
      <c r="Z39" s="122">
        <f t="shared" si="17"/>
        <v>68463395.609999999</v>
      </c>
    </row>
    <row r="40" spans="1:26" ht="12.75" customHeight="1" x14ac:dyDescent="0.2">
      <c r="A40" s="313" t="s">
        <v>266</v>
      </c>
      <c r="B40" s="313"/>
      <c r="C40" s="313"/>
      <c r="D40" s="313"/>
      <c r="E40" s="313"/>
      <c r="F40" s="313"/>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f>+RDG!J89</f>
        <v>-1001831.85</v>
      </c>
      <c r="X40" s="121">
        <f>H40+I40+J40+K40-L40+M40+N40+O40+P40+Q40+R40+V40+W40+S40+T40+U40</f>
        <v>-1001831.85</v>
      </c>
      <c r="Y40" s="120">
        <v>0</v>
      </c>
      <c r="Z40" s="121">
        <f t="shared" ref="Z40:Z58" si="18">X40+Y40</f>
        <v>-1001831.85</v>
      </c>
    </row>
    <row r="41" spans="1:26" ht="12.75" customHeight="1" x14ac:dyDescent="0.2">
      <c r="A41" s="313" t="s">
        <v>267</v>
      </c>
      <c r="B41" s="313"/>
      <c r="C41" s="313"/>
      <c r="D41" s="313"/>
      <c r="E41" s="313"/>
      <c r="F41" s="313"/>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
      <c r="A42" s="313" t="s">
        <v>279</v>
      </c>
      <c r="B42" s="313"/>
      <c r="C42" s="313"/>
      <c r="D42" s="313"/>
      <c r="E42" s="313"/>
      <c r="F42" s="313"/>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
      <c r="A43" s="313" t="s">
        <v>400</v>
      </c>
      <c r="B43" s="313"/>
      <c r="C43" s="313"/>
      <c r="D43" s="313"/>
      <c r="E43" s="313"/>
      <c r="F43" s="313"/>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
      <c r="A44" s="313" t="s">
        <v>269</v>
      </c>
      <c r="B44" s="313"/>
      <c r="C44" s="313"/>
      <c r="D44" s="313"/>
      <c r="E44" s="313"/>
      <c r="F44" s="313"/>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
      <c r="A45" s="313" t="s">
        <v>270</v>
      </c>
      <c r="B45" s="313"/>
      <c r="C45" s="313"/>
      <c r="D45" s="313"/>
      <c r="E45" s="313"/>
      <c r="F45" s="313"/>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
      <c r="A46" s="313" t="s">
        <v>280</v>
      </c>
      <c r="B46" s="313"/>
      <c r="C46" s="313"/>
      <c r="D46" s="313"/>
      <c r="E46" s="313"/>
      <c r="F46" s="313"/>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
      <c r="A47" s="313" t="s">
        <v>272</v>
      </c>
      <c r="B47" s="313"/>
      <c r="C47" s="313"/>
      <c r="D47" s="313"/>
      <c r="E47" s="313"/>
      <c r="F47" s="313"/>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
      <c r="A48" s="313" t="s">
        <v>273</v>
      </c>
      <c r="B48" s="313"/>
      <c r="C48" s="313"/>
      <c r="D48" s="313"/>
      <c r="E48" s="313"/>
      <c r="F48" s="313"/>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
      <c r="A49" s="313" t="s">
        <v>274</v>
      </c>
      <c r="B49" s="313"/>
      <c r="C49" s="313"/>
      <c r="D49" s="313"/>
      <c r="E49" s="313"/>
      <c r="F49" s="313"/>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
      <c r="A50" s="313" t="s">
        <v>401</v>
      </c>
      <c r="B50" s="313"/>
      <c r="C50" s="313"/>
      <c r="D50" s="313"/>
      <c r="E50" s="313"/>
      <c r="F50" s="313"/>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
      <c r="A51" s="313" t="s">
        <v>402</v>
      </c>
      <c r="B51" s="313"/>
      <c r="C51" s="313"/>
      <c r="D51" s="313"/>
      <c r="E51" s="313"/>
      <c r="F51" s="313"/>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
      <c r="A52" s="313" t="s">
        <v>403</v>
      </c>
      <c r="B52" s="313"/>
      <c r="C52" s="313"/>
      <c r="D52" s="313"/>
      <c r="E52" s="313"/>
      <c r="F52" s="313"/>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
      <c r="A53" s="313" t="s">
        <v>275</v>
      </c>
      <c r="B53" s="313"/>
      <c r="C53" s="313"/>
      <c r="D53" s="313"/>
      <c r="E53" s="313"/>
      <c r="F53" s="313"/>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
      <c r="A54" s="313" t="s">
        <v>404</v>
      </c>
      <c r="B54" s="313"/>
      <c r="C54" s="313"/>
      <c r="D54" s="313"/>
      <c r="E54" s="313"/>
      <c r="F54" s="313"/>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
      <c r="A55" s="313" t="s">
        <v>412</v>
      </c>
      <c r="B55" s="313"/>
      <c r="C55" s="313"/>
      <c r="D55" s="313"/>
      <c r="E55" s="313"/>
      <c r="F55" s="313"/>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
      <c r="A56" s="313" t="s">
        <v>405</v>
      </c>
      <c r="B56" s="313"/>
      <c r="C56" s="313"/>
      <c r="D56" s="313"/>
      <c r="E56" s="313"/>
      <c r="F56" s="313"/>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v>0</v>
      </c>
      <c r="Z56" s="121">
        <f t="shared" si="18"/>
        <v>0</v>
      </c>
    </row>
    <row r="57" spans="1:26" ht="12.75" customHeight="1" x14ac:dyDescent="0.2">
      <c r="A57" s="313" t="s">
        <v>413</v>
      </c>
      <c r="B57" s="313"/>
      <c r="C57" s="313"/>
      <c r="D57" s="313"/>
      <c r="E57" s="313"/>
      <c r="F57" s="313"/>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0</v>
      </c>
      <c r="W57" s="120">
        <v>0</v>
      </c>
      <c r="X57" s="121">
        <f t="shared" si="19"/>
        <v>0</v>
      </c>
      <c r="Y57" s="120">
        <v>0</v>
      </c>
      <c r="Z57" s="121">
        <f t="shared" si="18"/>
        <v>0</v>
      </c>
    </row>
    <row r="58" spans="1:26" ht="12.75" customHeight="1" x14ac:dyDescent="0.2">
      <c r="A58" s="313" t="s">
        <v>407</v>
      </c>
      <c r="B58" s="313"/>
      <c r="C58" s="313"/>
      <c r="D58" s="313"/>
      <c r="E58" s="313"/>
      <c r="F58" s="313"/>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
      <c r="A59" s="314" t="s">
        <v>414</v>
      </c>
      <c r="B59" s="314"/>
      <c r="C59" s="314"/>
      <c r="D59" s="314"/>
      <c r="E59" s="314"/>
      <c r="F59" s="314"/>
      <c r="G59" s="118">
        <v>51</v>
      </c>
      <c r="H59" s="122">
        <f>SUM(H39:H58)</f>
        <v>53064702.369999997</v>
      </c>
      <c r="I59" s="122">
        <f t="shared" ref="I59:Z59" si="20">SUM(I39:I58)</f>
        <v>0</v>
      </c>
      <c r="J59" s="122">
        <f t="shared" si="20"/>
        <v>2653235.12</v>
      </c>
      <c r="K59" s="122">
        <f t="shared" si="20"/>
        <v>0</v>
      </c>
      <c r="L59" s="122">
        <f t="shared" si="20"/>
        <v>0</v>
      </c>
      <c r="M59" s="122">
        <f t="shared" si="20"/>
        <v>0</v>
      </c>
      <c r="N59" s="122">
        <f t="shared" si="20"/>
        <v>0</v>
      </c>
      <c r="O59" s="122">
        <f t="shared" si="20"/>
        <v>0</v>
      </c>
      <c r="P59" s="122">
        <f t="shared" si="20"/>
        <v>0</v>
      </c>
      <c r="Q59" s="122">
        <f t="shared" si="20"/>
        <v>0</v>
      </c>
      <c r="R59" s="122">
        <f t="shared" si="20"/>
        <v>0</v>
      </c>
      <c r="S59" s="122">
        <f t="shared" si="20"/>
        <v>0</v>
      </c>
      <c r="T59" s="122">
        <f t="shared" si="20"/>
        <v>0</v>
      </c>
      <c r="U59" s="122">
        <f t="shared" si="20"/>
        <v>0</v>
      </c>
      <c r="V59" s="122">
        <f t="shared" si="20"/>
        <v>12451871.609999999</v>
      </c>
      <c r="W59" s="122">
        <f t="shared" si="20"/>
        <v>-708245.34</v>
      </c>
      <c r="X59" s="122">
        <f>SUM(X39:X58)</f>
        <v>67461563.760000005</v>
      </c>
      <c r="Y59" s="122">
        <f t="shared" si="20"/>
        <v>0</v>
      </c>
      <c r="Z59" s="122">
        <f t="shared" si="20"/>
        <v>67461563.760000005</v>
      </c>
    </row>
    <row r="60" spans="1:26" x14ac:dyDescent="0.2">
      <c r="A60" s="321" t="s">
        <v>276</v>
      </c>
      <c r="B60" s="323"/>
      <c r="C60" s="323"/>
      <c r="D60" s="323"/>
      <c r="E60" s="323"/>
      <c r="F60" s="323"/>
      <c r="G60" s="323"/>
      <c r="H60" s="323"/>
      <c r="I60" s="323"/>
      <c r="J60" s="323"/>
      <c r="K60" s="323"/>
      <c r="L60" s="323"/>
      <c r="M60" s="323"/>
      <c r="N60" s="323"/>
      <c r="O60" s="323"/>
      <c r="P60" s="323"/>
      <c r="Q60" s="323"/>
      <c r="R60" s="323"/>
      <c r="S60" s="323"/>
      <c r="T60" s="323"/>
      <c r="U60" s="323"/>
      <c r="V60" s="323"/>
      <c r="W60" s="323"/>
      <c r="X60" s="323"/>
      <c r="Y60" s="323"/>
      <c r="Z60" s="323"/>
    </row>
    <row r="61" spans="1:26" ht="31.5" customHeight="1" x14ac:dyDescent="0.2">
      <c r="A61" s="325" t="s">
        <v>415</v>
      </c>
      <c r="B61" s="325"/>
      <c r="C61" s="325"/>
      <c r="D61" s="325"/>
      <c r="E61" s="325"/>
      <c r="F61" s="325"/>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0</v>
      </c>
      <c r="Y61" s="121">
        <f t="shared" si="21"/>
        <v>0</v>
      </c>
      <c r="Z61" s="121">
        <f t="shared" si="21"/>
        <v>0</v>
      </c>
    </row>
    <row r="62" spans="1:26" ht="27.75" customHeight="1" x14ac:dyDescent="0.2">
      <c r="A62" s="325" t="s">
        <v>416</v>
      </c>
      <c r="B62" s="325"/>
      <c r="C62" s="325"/>
      <c r="D62" s="325"/>
      <c r="E62" s="325"/>
      <c r="F62" s="325"/>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-1001831.85</v>
      </c>
      <c r="X62" s="121">
        <f>X40+X61</f>
        <v>-1001831.85</v>
      </c>
      <c r="Y62" s="121">
        <f t="shared" si="24"/>
        <v>0</v>
      </c>
      <c r="Z62" s="121">
        <f t="shared" si="24"/>
        <v>-1001831.85</v>
      </c>
    </row>
    <row r="63" spans="1:26" ht="29.25" customHeight="1" x14ac:dyDescent="0.2">
      <c r="A63" s="325" t="s">
        <v>417</v>
      </c>
      <c r="B63" s="325"/>
      <c r="C63" s="325"/>
      <c r="D63" s="325"/>
      <c r="E63" s="325"/>
      <c r="F63" s="325"/>
      <c r="G63" s="118">
        <v>54</v>
      </c>
      <c r="H63" s="121">
        <f>SUM(H50:H58)</f>
        <v>0</v>
      </c>
      <c r="I63" s="121">
        <f t="shared" ref="I63:Z63" si="27">SUM(I50:I58)</f>
        <v>0</v>
      </c>
      <c r="J63" s="121">
        <f t="shared" si="27"/>
        <v>0</v>
      </c>
      <c r="K63" s="121">
        <f t="shared" si="27"/>
        <v>0</v>
      </c>
      <c r="L63" s="121">
        <f t="shared" si="27"/>
        <v>0</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0</v>
      </c>
      <c r="W63" s="121">
        <f t="shared" si="27"/>
        <v>0</v>
      </c>
      <c r="X63" s="121">
        <f>SUM(X50:X58)</f>
        <v>0</v>
      </c>
      <c r="Y63" s="121">
        <f t="shared" si="27"/>
        <v>0</v>
      </c>
      <c r="Z63" s="121">
        <f t="shared" si="27"/>
        <v>0</v>
      </c>
    </row>
  </sheetData>
  <sheetProtection algorithmName="SHA-512" hashValue="feVV7RBewwYyTX/iRdaWzHS0DYIWBuNm1AHfPb+SZ+6d7u6A1jSo7PzfTN3ckdgQIIsWNcfAuWVrlQbvezhqOA==" saltValue="RYAhR4P3Xk5sPm+iGS/3e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 right="0.7" top="0.75" bottom="0.75" header="0.3" footer="0.3"/>
  <pageSetup paperSize="9" scale="38" orientation="landscape" r:id="rId1"/>
  <rowBreaks count="2" manualBreakCount="2">
    <brk id="30" max="25" man="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I70"/>
  <sheetViews>
    <sheetView view="pageBreakPreview" topLeftCell="A25" zoomScale="60" zoomScaleNormal="66" workbookViewId="0">
      <selection activeCell="A17" sqref="A17:F17"/>
    </sheetView>
  </sheetViews>
  <sheetFormatPr defaultRowHeight="12.75" x14ac:dyDescent="0.2"/>
  <cols>
    <col min="1" max="1" width="70.42578125" bestFit="1" customWidth="1"/>
    <col min="2" max="2" width="9.85546875" customWidth="1"/>
    <col min="3" max="3" width="8.85546875" bestFit="1" customWidth="1"/>
    <col min="4" max="4" width="57.28515625" bestFit="1" customWidth="1"/>
    <col min="5" max="5" width="26.7109375" customWidth="1"/>
    <col min="6" max="6" width="11.42578125" bestFit="1" customWidth="1"/>
    <col min="9" max="9" width="0.7109375" customWidth="1"/>
  </cols>
  <sheetData>
    <row r="1" spans="1:9" x14ac:dyDescent="0.2">
      <c r="A1" s="326" t="s">
        <v>523</v>
      </c>
      <c r="B1" s="327"/>
      <c r="C1" s="327"/>
      <c r="D1" s="327"/>
      <c r="E1" s="327"/>
      <c r="F1" s="327"/>
      <c r="G1" s="327"/>
      <c r="H1" s="327"/>
      <c r="I1" s="327"/>
    </row>
    <row r="2" spans="1:9" x14ac:dyDescent="0.2">
      <c r="A2" s="327"/>
      <c r="B2" s="327"/>
      <c r="C2" s="327"/>
      <c r="D2" s="327"/>
      <c r="E2" s="327"/>
      <c r="F2" s="327"/>
      <c r="G2" s="327"/>
      <c r="H2" s="327"/>
      <c r="I2" s="327"/>
    </row>
    <row r="3" spans="1:9" x14ac:dyDescent="0.2">
      <c r="A3" s="327"/>
      <c r="B3" s="327"/>
      <c r="C3" s="327"/>
      <c r="D3" s="327"/>
      <c r="E3" s="327"/>
      <c r="F3" s="327"/>
      <c r="G3" s="327"/>
      <c r="H3" s="327"/>
      <c r="I3" s="327"/>
    </row>
    <row r="4" spans="1:9" x14ac:dyDescent="0.2">
      <c r="A4" s="327"/>
      <c r="B4" s="327"/>
      <c r="C4" s="327"/>
      <c r="D4" s="327"/>
      <c r="E4" s="327"/>
      <c r="F4" s="327"/>
      <c r="G4" s="327"/>
      <c r="H4" s="327"/>
      <c r="I4" s="327"/>
    </row>
    <row r="5" spans="1:9" x14ac:dyDescent="0.2">
      <c r="A5" s="327"/>
      <c r="B5" s="327"/>
      <c r="C5" s="327"/>
      <c r="D5" s="327"/>
      <c r="E5" s="327"/>
      <c r="F5" s="327"/>
      <c r="G5" s="327"/>
      <c r="H5" s="327"/>
      <c r="I5" s="327"/>
    </row>
    <row r="6" spans="1:9" x14ac:dyDescent="0.2">
      <c r="A6" s="327"/>
      <c r="B6" s="327"/>
      <c r="C6" s="327"/>
      <c r="D6" s="327"/>
      <c r="E6" s="327"/>
      <c r="F6" s="327"/>
      <c r="G6" s="327"/>
      <c r="H6" s="327"/>
      <c r="I6" s="327"/>
    </row>
    <row r="7" spans="1:9" x14ac:dyDescent="0.2">
      <c r="A7" s="327"/>
      <c r="B7" s="327"/>
      <c r="C7" s="327"/>
      <c r="D7" s="327"/>
      <c r="E7" s="327"/>
      <c r="F7" s="327"/>
      <c r="G7" s="327"/>
      <c r="H7" s="327"/>
      <c r="I7" s="327"/>
    </row>
    <row r="8" spans="1:9" x14ac:dyDescent="0.2">
      <c r="A8" s="327"/>
      <c r="B8" s="327"/>
      <c r="C8" s="327"/>
      <c r="D8" s="327"/>
      <c r="E8" s="327"/>
      <c r="F8" s="327"/>
      <c r="G8" s="327"/>
      <c r="H8" s="327"/>
      <c r="I8" s="327"/>
    </row>
    <row r="9" spans="1:9" x14ac:dyDescent="0.2">
      <c r="A9" s="327"/>
      <c r="B9" s="327"/>
      <c r="C9" s="327"/>
      <c r="D9" s="327"/>
      <c r="E9" s="327"/>
      <c r="F9" s="327"/>
      <c r="G9" s="327"/>
      <c r="H9" s="327"/>
      <c r="I9" s="327"/>
    </row>
    <row r="10" spans="1:9" x14ac:dyDescent="0.2">
      <c r="A10" s="327"/>
      <c r="B10" s="327"/>
      <c r="C10" s="327"/>
      <c r="D10" s="327"/>
      <c r="E10" s="327"/>
      <c r="F10" s="327"/>
      <c r="G10" s="327"/>
      <c r="H10" s="327"/>
      <c r="I10" s="327"/>
    </row>
    <row r="11" spans="1:9" x14ac:dyDescent="0.2">
      <c r="A11" s="327"/>
      <c r="B11" s="327"/>
      <c r="C11" s="327"/>
      <c r="D11" s="327"/>
      <c r="E11" s="327"/>
      <c r="F11" s="327"/>
      <c r="G11" s="327"/>
      <c r="H11" s="327"/>
      <c r="I11" s="327"/>
    </row>
    <row r="12" spans="1:9" x14ac:dyDescent="0.2">
      <c r="A12" s="327"/>
      <c r="B12" s="327"/>
      <c r="C12" s="327"/>
      <c r="D12" s="327"/>
      <c r="E12" s="327"/>
      <c r="F12" s="327"/>
      <c r="G12" s="327"/>
      <c r="H12" s="327"/>
      <c r="I12" s="327"/>
    </row>
    <row r="13" spans="1:9" x14ac:dyDescent="0.2">
      <c r="A13" s="327"/>
      <c r="B13" s="327"/>
      <c r="C13" s="327"/>
      <c r="D13" s="327"/>
      <c r="E13" s="327"/>
      <c r="F13" s="327"/>
      <c r="G13" s="327"/>
      <c r="H13" s="327"/>
      <c r="I13" s="327"/>
    </row>
    <row r="14" spans="1:9" x14ac:dyDescent="0.2">
      <c r="A14" s="327"/>
      <c r="B14" s="327"/>
      <c r="C14" s="327"/>
      <c r="D14" s="327"/>
      <c r="E14" s="327"/>
      <c r="F14" s="327"/>
      <c r="G14" s="327"/>
      <c r="H14" s="327"/>
      <c r="I14" s="327"/>
    </row>
    <row r="15" spans="1:9" x14ac:dyDescent="0.2">
      <c r="A15" s="327"/>
      <c r="B15" s="327"/>
      <c r="C15" s="327"/>
      <c r="D15" s="327"/>
      <c r="E15" s="327"/>
      <c r="F15" s="327"/>
      <c r="G15" s="327"/>
      <c r="H15" s="327"/>
      <c r="I15" s="327"/>
    </row>
    <row r="16" spans="1:9" x14ac:dyDescent="0.2">
      <c r="A16" s="327"/>
      <c r="B16" s="327"/>
      <c r="C16" s="327"/>
      <c r="D16" s="327"/>
      <c r="E16" s="327"/>
      <c r="F16" s="327"/>
      <c r="G16" s="327"/>
      <c r="H16" s="327"/>
      <c r="I16" s="327"/>
    </row>
    <row r="17" spans="1:9" x14ac:dyDescent="0.2">
      <c r="A17" s="327"/>
      <c r="B17" s="327"/>
      <c r="C17" s="327"/>
      <c r="D17" s="327"/>
      <c r="E17" s="327"/>
      <c r="F17" s="327"/>
      <c r="G17" s="327"/>
      <c r="H17" s="327"/>
      <c r="I17" s="327"/>
    </row>
    <row r="18" spans="1:9" x14ac:dyDescent="0.2">
      <c r="A18" s="327"/>
      <c r="B18" s="327"/>
      <c r="C18" s="327"/>
      <c r="D18" s="327"/>
      <c r="E18" s="327"/>
      <c r="F18" s="327"/>
      <c r="G18" s="327"/>
      <c r="H18" s="327"/>
      <c r="I18" s="327"/>
    </row>
    <row r="19" spans="1:9" x14ac:dyDescent="0.2">
      <c r="A19" s="327"/>
      <c r="B19" s="327"/>
      <c r="C19" s="327"/>
      <c r="D19" s="327"/>
      <c r="E19" s="327"/>
      <c r="F19" s="327"/>
      <c r="G19" s="327"/>
      <c r="H19" s="327"/>
      <c r="I19" s="327"/>
    </row>
    <row r="20" spans="1:9" x14ac:dyDescent="0.2">
      <c r="A20" s="327"/>
      <c r="B20" s="327"/>
      <c r="C20" s="327"/>
      <c r="D20" s="327"/>
      <c r="E20" s="327"/>
      <c r="F20" s="327"/>
      <c r="G20" s="327"/>
      <c r="H20" s="327"/>
      <c r="I20" s="327"/>
    </row>
    <row r="21" spans="1:9" x14ac:dyDescent="0.2">
      <c r="A21" s="327"/>
      <c r="B21" s="327"/>
      <c r="C21" s="327"/>
      <c r="D21" s="327"/>
      <c r="E21" s="327"/>
      <c r="F21" s="327"/>
      <c r="G21" s="327"/>
      <c r="H21" s="327"/>
      <c r="I21" s="327"/>
    </row>
    <row r="22" spans="1:9" x14ac:dyDescent="0.2">
      <c r="A22" s="327"/>
      <c r="B22" s="327"/>
      <c r="C22" s="327"/>
      <c r="D22" s="327"/>
      <c r="E22" s="327"/>
      <c r="F22" s="327"/>
      <c r="G22" s="327"/>
      <c r="H22" s="327"/>
      <c r="I22" s="327"/>
    </row>
    <row r="23" spans="1:9" x14ac:dyDescent="0.2">
      <c r="A23" s="327"/>
      <c r="B23" s="327"/>
      <c r="C23" s="327"/>
      <c r="D23" s="327"/>
      <c r="E23" s="327"/>
      <c r="F23" s="327"/>
      <c r="G23" s="327"/>
      <c r="H23" s="327"/>
      <c r="I23" s="327"/>
    </row>
    <row r="24" spans="1:9" x14ac:dyDescent="0.2">
      <c r="A24" s="327"/>
      <c r="B24" s="327"/>
      <c r="C24" s="327"/>
      <c r="D24" s="327"/>
      <c r="E24" s="327"/>
      <c r="F24" s="327"/>
      <c r="G24" s="327"/>
      <c r="H24" s="327"/>
      <c r="I24" s="327"/>
    </row>
    <row r="25" spans="1:9" x14ac:dyDescent="0.2">
      <c r="A25" s="327"/>
      <c r="B25" s="327"/>
      <c r="C25" s="327"/>
      <c r="D25" s="327"/>
      <c r="E25" s="327"/>
      <c r="F25" s="327"/>
      <c r="G25" s="327"/>
      <c r="H25" s="327"/>
      <c r="I25" s="327"/>
    </row>
    <row r="26" spans="1:9" x14ac:dyDescent="0.2">
      <c r="A26" s="327"/>
      <c r="B26" s="327"/>
      <c r="C26" s="327"/>
      <c r="D26" s="327"/>
      <c r="E26" s="327"/>
      <c r="F26" s="327"/>
      <c r="G26" s="327"/>
      <c r="H26" s="327"/>
      <c r="I26" s="327"/>
    </row>
    <row r="27" spans="1:9" x14ac:dyDescent="0.2">
      <c r="A27" s="327"/>
      <c r="B27" s="327"/>
      <c r="C27" s="327"/>
      <c r="D27" s="327"/>
      <c r="E27" s="327"/>
      <c r="F27" s="327"/>
      <c r="G27" s="327"/>
      <c r="H27" s="327"/>
      <c r="I27" s="327"/>
    </row>
    <row r="28" spans="1:9" x14ac:dyDescent="0.2">
      <c r="A28" s="327"/>
      <c r="B28" s="327"/>
      <c r="C28" s="327"/>
      <c r="D28" s="327"/>
      <c r="E28" s="327"/>
      <c r="F28" s="327"/>
      <c r="G28" s="327"/>
      <c r="H28" s="327"/>
      <c r="I28" s="327"/>
    </row>
    <row r="29" spans="1:9" x14ac:dyDescent="0.2">
      <c r="A29" s="327"/>
      <c r="B29" s="327"/>
      <c r="C29" s="327"/>
      <c r="D29" s="327"/>
      <c r="E29" s="327"/>
      <c r="F29" s="327"/>
      <c r="G29" s="327"/>
      <c r="H29" s="327"/>
      <c r="I29" s="327"/>
    </row>
    <row r="30" spans="1:9" x14ac:dyDescent="0.2">
      <c r="A30" s="327"/>
      <c r="B30" s="327"/>
      <c r="C30" s="327"/>
      <c r="D30" s="327"/>
      <c r="E30" s="327"/>
      <c r="F30" s="327"/>
      <c r="G30" s="327"/>
      <c r="H30" s="327"/>
      <c r="I30" s="327"/>
    </row>
    <row r="31" spans="1:9" x14ac:dyDescent="0.2">
      <c r="A31" s="327"/>
      <c r="B31" s="327"/>
      <c r="C31" s="327"/>
      <c r="D31" s="327"/>
      <c r="E31" s="327"/>
      <c r="F31" s="327"/>
      <c r="G31" s="327"/>
      <c r="H31" s="327"/>
      <c r="I31" s="327"/>
    </row>
    <row r="32" spans="1:9" x14ac:dyDescent="0.2">
      <c r="A32" s="327"/>
      <c r="B32" s="327"/>
      <c r="C32" s="327"/>
      <c r="D32" s="327"/>
      <c r="E32" s="327"/>
      <c r="F32" s="327"/>
      <c r="G32" s="327"/>
      <c r="H32" s="327"/>
      <c r="I32" s="327"/>
    </row>
    <row r="33" spans="1:9" x14ac:dyDescent="0.2">
      <c r="A33" s="327"/>
      <c r="B33" s="327"/>
      <c r="C33" s="327"/>
      <c r="D33" s="327"/>
      <c r="E33" s="327"/>
      <c r="F33" s="327"/>
      <c r="G33" s="327"/>
      <c r="H33" s="327"/>
      <c r="I33" s="327"/>
    </row>
    <row r="34" spans="1:9" x14ac:dyDescent="0.2">
      <c r="A34" s="327"/>
      <c r="B34" s="327"/>
      <c r="C34" s="327"/>
      <c r="D34" s="327"/>
      <c r="E34" s="327"/>
      <c r="F34" s="327"/>
      <c r="G34" s="327"/>
      <c r="H34" s="327"/>
      <c r="I34" s="327"/>
    </row>
    <row r="35" spans="1:9" x14ac:dyDescent="0.2">
      <c r="A35" s="327"/>
      <c r="B35" s="327"/>
      <c r="C35" s="327"/>
      <c r="D35" s="327"/>
      <c r="E35" s="327"/>
      <c r="F35" s="327"/>
      <c r="G35" s="327"/>
      <c r="H35" s="327"/>
      <c r="I35" s="327"/>
    </row>
    <row r="36" spans="1:9" x14ac:dyDescent="0.2">
      <c r="A36" s="327"/>
      <c r="B36" s="327"/>
      <c r="C36" s="327"/>
      <c r="D36" s="327"/>
      <c r="E36" s="327"/>
      <c r="F36" s="327"/>
      <c r="G36" s="327"/>
      <c r="H36" s="327"/>
      <c r="I36" s="327"/>
    </row>
    <row r="37" spans="1:9" ht="234" customHeight="1" x14ac:dyDescent="0.2">
      <c r="A37" s="327"/>
      <c r="B37" s="327"/>
      <c r="C37" s="327"/>
      <c r="D37" s="327"/>
      <c r="E37" s="327"/>
      <c r="F37" s="327"/>
      <c r="G37" s="327"/>
      <c r="H37" s="327"/>
      <c r="I37" s="327"/>
    </row>
    <row r="38" spans="1:9" ht="147.75" customHeight="1" x14ac:dyDescent="0.2">
      <c r="A38" s="327"/>
      <c r="B38" s="327"/>
      <c r="C38" s="327"/>
      <c r="D38" s="327"/>
      <c r="E38" s="327"/>
      <c r="F38" s="327"/>
      <c r="G38" s="327"/>
      <c r="H38" s="327"/>
      <c r="I38" s="327"/>
    </row>
    <row r="39" spans="1:9" ht="62.25" customHeight="1" x14ac:dyDescent="0.2">
      <c r="A39" s="327"/>
      <c r="B39" s="327"/>
      <c r="C39" s="327"/>
      <c r="D39" s="327"/>
      <c r="E39" s="327"/>
      <c r="F39" s="327"/>
      <c r="G39" s="327"/>
      <c r="H39" s="327"/>
      <c r="I39" s="327"/>
    </row>
    <row r="40" spans="1:9" ht="88.5" customHeight="1" x14ac:dyDescent="0.2">
      <c r="A40" s="327"/>
      <c r="B40" s="327"/>
      <c r="C40" s="327"/>
      <c r="D40" s="327"/>
      <c r="E40" s="327"/>
      <c r="F40" s="327"/>
      <c r="G40" s="327"/>
      <c r="H40" s="327"/>
      <c r="I40" s="327"/>
    </row>
    <row r="41" spans="1:9" x14ac:dyDescent="0.2">
      <c r="A41" s="135" t="s">
        <v>466</v>
      </c>
    </row>
    <row r="42" spans="1:9" ht="15.75" x14ac:dyDescent="0.25">
      <c r="A42" s="123" t="s">
        <v>521</v>
      </c>
      <c r="B42" s="130"/>
      <c r="C42" s="130"/>
    </row>
    <row r="43" spans="1:9" ht="25.5" x14ac:dyDescent="0.2">
      <c r="A43" s="132" t="s">
        <v>467</v>
      </c>
      <c r="B43" s="132" t="s">
        <v>468</v>
      </c>
      <c r="C43" s="129" t="s">
        <v>469</v>
      </c>
      <c r="D43" s="132" t="s">
        <v>470</v>
      </c>
      <c r="E43" s="132" t="s">
        <v>471</v>
      </c>
      <c r="F43" s="129" t="s">
        <v>469</v>
      </c>
    </row>
    <row r="44" spans="1:9" ht="15" x14ac:dyDescent="0.2">
      <c r="A44" s="127" t="s">
        <v>472</v>
      </c>
      <c r="B44" s="126"/>
      <c r="C44" s="125"/>
      <c r="D44" s="126"/>
      <c r="E44" s="124"/>
      <c r="F44" s="128"/>
    </row>
    <row r="45" spans="1:9" x14ac:dyDescent="0.2">
      <c r="A45" s="134" t="s">
        <v>473</v>
      </c>
      <c r="B45" s="133"/>
      <c r="C45" s="131">
        <v>31627</v>
      </c>
      <c r="D45" s="328" t="s">
        <v>474</v>
      </c>
      <c r="E45" s="330" t="s">
        <v>475</v>
      </c>
      <c r="F45" s="332">
        <f>+Bilanca!I17/1000</f>
        <v>35328</v>
      </c>
    </row>
    <row r="46" spans="1:9" x14ac:dyDescent="0.2">
      <c r="A46" s="142" t="s">
        <v>476</v>
      </c>
      <c r="B46" s="139"/>
      <c r="C46" s="136">
        <v>3701</v>
      </c>
      <c r="D46" s="329"/>
      <c r="E46" s="331"/>
      <c r="F46" s="333"/>
    </row>
    <row r="47" spans="1:9" x14ac:dyDescent="0.2">
      <c r="A47" s="144" t="s">
        <v>477</v>
      </c>
      <c r="B47" s="141"/>
      <c r="C47" s="138">
        <v>541</v>
      </c>
      <c r="D47" s="334" t="s">
        <v>477</v>
      </c>
      <c r="E47" s="336" t="s">
        <v>478</v>
      </c>
      <c r="F47" s="338">
        <f>+Bilanca!I10/1000</f>
        <v>2030</v>
      </c>
    </row>
    <row r="48" spans="1:9" x14ac:dyDescent="0.2">
      <c r="A48" s="143" t="s">
        <v>479</v>
      </c>
      <c r="B48" s="140"/>
      <c r="C48" s="137">
        <v>1489</v>
      </c>
      <c r="D48" s="335"/>
      <c r="E48" s="337"/>
      <c r="F48" s="339"/>
    </row>
    <row r="49" spans="1:6" x14ac:dyDescent="0.2">
      <c r="A49" s="145" t="s">
        <v>480</v>
      </c>
      <c r="B49" s="146"/>
      <c r="C49" s="147">
        <v>671</v>
      </c>
      <c r="D49" s="148" t="s">
        <v>481</v>
      </c>
      <c r="E49" s="149" t="s">
        <v>482</v>
      </c>
      <c r="F49" s="150">
        <f>+Bilanca!I53/1000</f>
        <v>3835</v>
      </c>
    </row>
    <row r="50" spans="1:6" x14ac:dyDescent="0.2">
      <c r="A50" s="134" t="s">
        <v>483</v>
      </c>
      <c r="B50" s="133"/>
      <c r="C50" s="131">
        <v>2523</v>
      </c>
      <c r="D50" s="151" t="s">
        <v>484</v>
      </c>
      <c r="E50" s="151" t="s">
        <v>485</v>
      </c>
      <c r="F50" s="152">
        <f>+Bilanca!I71/1000</f>
        <v>223</v>
      </c>
    </row>
    <row r="51" spans="1:6" x14ac:dyDescent="0.2">
      <c r="A51" s="134" t="s">
        <v>486</v>
      </c>
      <c r="B51" s="133"/>
      <c r="C51" s="131">
        <v>605</v>
      </c>
      <c r="D51" s="151"/>
      <c r="E51" s="151"/>
      <c r="F51" s="152"/>
    </row>
    <row r="52" spans="1:6" x14ac:dyDescent="0.2">
      <c r="A52" s="142" t="s">
        <v>487</v>
      </c>
      <c r="B52" s="139"/>
      <c r="C52" s="153">
        <v>260</v>
      </c>
      <c r="D52" s="154"/>
      <c r="E52" s="142"/>
      <c r="F52" s="155"/>
    </row>
    <row r="53" spans="1:6" ht="15" x14ac:dyDescent="0.2">
      <c r="A53" s="127" t="s">
        <v>60</v>
      </c>
      <c r="B53" s="126"/>
      <c r="C53" s="156"/>
      <c r="D53" s="126"/>
      <c r="E53" s="124"/>
      <c r="F53" s="157"/>
    </row>
    <row r="54" spans="1:6" x14ac:dyDescent="0.2">
      <c r="A54" s="145" t="s">
        <v>488</v>
      </c>
      <c r="B54" s="146"/>
      <c r="C54" s="147">
        <v>1608</v>
      </c>
      <c r="D54" s="145" t="s">
        <v>489</v>
      </c>
      <c r="E54" s="145" t="s">
        <v>490</v>
      </c>
      <c r="F54" s="158">
        <f>+Bilanca!I124/1000</f>
        <v>1602</v>
      </c>
    </row>
    <row r="55" spans="1:6" x14ac:dyDescent="0.2">
      <c r="A55" s="134"/>
      <c r="B55" s="133"/>
      <c r="C55" s="131"/>
      <c r="D55" s="134" t="s">
        <v>491</v>
      </c>
      <c r="E55" s="134" t="s">
        <v>492</v>
      </c>
      <c r="F55" s="159">
        <v>6</v>
      </c>
    </row>
    <row r="56" spans="1:6" x14ac:dyDescent="0.2">
      <c r="A56" s="160" t="s">
        <v>493</v>
      </c>
      <c r="B56" s="161"/>
      <c r="C56" s="162">
        <v>2036</v>
      </c>
      <c r="D56" s="160" t="s">
        <v>494</v>
      </c>
      <c r="E56" s="160" t="s">
        <v>490</v>
      </c>
      <c r="F56" s="162">
        <f>+(1315089.62+720970.54)/1000</f>
        <v>2036</v>
      </c>
    </row>
    <row r="57" spans="1:6" x14ac:dyDescent="0.2">
      <c r="A57" s="144" t="s">
        <v>495</v>
      </c>
      <c r="B57" s="141"/>
      <c r="C57" s="138">
        <v>571</v>
      </c>
      <c r="D57" s="163" t="s">
        <v>496</v>
      </c>
      <c r="E57" s="144" t="s">
        <v>492</v>
      </c>
      <c r="F57" s="138">
        <v>295</v>
      </c>
    </row>
    <row r="58" spans="1:6" ht="25.5" x14ac:dyDescent="0.2">
      <c r="A58" s="164"/>
      <c r="B58" s="165"/>
      <c r="C58" s="166"/>
      <c r="D58" s="167" t="s">
        <v>497</v>
      </c>
      <c r="E58" s="164" t="s">
        <v>498</v>
      </c>
      <c r="F58" s="166">
        <f>+C57-F57-F59</f>
        <v>252</v>
      </c>
    </row>
    <row r="59" spans="1:6" x14ac:dyDescent="0.2">
      <c r="A59" s="143"/>
      <c r="B59" s="140"/>
      <c r="C59" s="137"/>
      <c r="D59" s="168" t="s">
        <v>499</v>
      </c>
      <c r="E59" s="143" t="s">
        <v>500</v>
      </c>
      <c r="F59" s="137">
        <v>24</v>
      </c>
    </row>
    <row r="60" spans="1:6" ht="25.5" x14ac:dyDescent="0.2">
      <c r="A60" s="134" t="s">
        <v>501</v>
      </c>
      <c r="B60" s="133"/>
      <c r="C60" s="131">
        <v>462</v>
      </c>
      <c r="D60" s="169" t="s">
        <v>502</v>
      </c>
      <c r="E60" s="134" t="s">
        <v>503</v>
      </c>
      <c r="F60" s="131">
        <f>+(31834.46+444.81+3129.77+124792.2)/1000</f>
        <v>160</v>
      </c>
    </row>
    <row r="61" spans="1:6" x14ac:dyDescent="0.2">
      <c r="A61" s="134"/>
      <c r="B61" s="133"/>
      <c r="C61" s="131"/>
      <c r="D61" s="134" t="s">
        <v>504</v>
      </c>
      <c r="E61" s="134" t="s">
        <v>505</v>
      </c>
      <c r="F61" s="131">
        <f>+C60-F60</f>
        <v>302</v>
      </c>
    </row>
    <row r="62" spans="1:6" ht="15.75" x14ac:dyDescent="0.25">
      <c r="A62" s="170" t="s">
        <v>522</v>
      </c>
      <c r="B62" s="171"/>
      <c r="C62" s="171"/>
      <c r="D62" s="134"/>
      <c r="E62" s="134"/>
      <c r="F62" s="134"/>
    </row>
    <row r="63" spans="1:6" ht="25.5" x14ac:dyDescent="0.2">
      <c r="A63" s="132" t="s">
        <v>467</v>
      </c>
      <c r="B63" s="132" t="s">
        <v>468</v>
      </c>
      <c r="C63" s="129" t="s">
        <v>469</v>
      </c>
      <c r="D63" s="132" t="s">
        <v>506</v>
      </c>
      <c r="E63" s="132" t="s">
        <v>471</v>
      </c>
      <c r="F63" s="129" t="s">
        <v>469</v>
      </c>
    </row>
    <row r="64" spans="1:6" x14ac:dyDescent="0.2">
      <c r="A64" s="340" t="s">
        <v>507</v>
      </c>
      <c r="B64" s="341"/>
      <c r="C64" s="332">
        <v>3091</v>
      </c>
      <c r="D64" s="134" t="s">
        <v>507</v>
      </c>
      <c r="E64" s="134" t="s">
        <v>508</v>
      </c>
      <c r="F64" s="131">
        <f>+RDG!J20/1000</f>
        <v>2958</v>
      </c>
    </row>
    <row r="65" spans="1:6" x14ac:dyDescent="0.2">
      <c r="A65" s="328"/>
      <c r="B65" s="342"/>
      <c r="C65" s="343"/>
      <c r="D65" s="134" t="s">
        <v>509</v>
      </c>
      <c r="E65" s="134" t="s">
        <v>510</v>
      </c>
      <c r="F65" s="131">
        <f>+RDG!J30</f>
        <v>0</v>
      </c>
    </row>
    <row r="66" spans="1:6" x14ac:dyDescent="0.2">
      <c r="A66" s="328"/>
      <c r="B66" s="342"/>
      <c r="C66" s="343"/>
      <c r="D66" s="134" t="s">
        <v>511</v>
      </c>
      <c r="E66" s="134" t="s">
        <v>512</v>
      </c>
      <c r="F66" s="131">
        <f>+C64-F64</f>
        <v>133</v>
      </c>
    </row>
    <row r="67" spans="1:6" ht="25.5" x14ac:dyDescent="0.2">
      <c r="A67" s="334" t="s">
        <v>513</v>
      </c>
      <c r="B67" s="345"/>
      <c r="C67" s="338">
        <v>522</v>
      </c>
      <c r="D67" s="163" t="s">
        <v>514</v>
      </c>
      <c r="E67" s="144" t="s">
        <v>515</v>
      </c>
      <c r="F67" s="138">
        <f>+RDG!J26/1000</f>
        <v>98</v>
      </c>
    </row>
    <row r="68" spans="1:6" x14ac:dyDescent="0.2">
      <c r="A68" s="344"/>
      <c r="B68" s="346"/>
      <c r="C68" s="348"/>
      <c r="D68" s="164" t="s">
        <v>516</v>
      </c>
      <c r="E68" s="164" t="s">
        <v>512</v>
      </c>
      <c r="F68" s="166">
        <f>+(RDG!J25)/1000-Bilješke!F66</f>
        <v>337</v>
      </c>
    </row>
    <row r="69" spans="1:6" x14ac:dyDescent="0.2">
      <c r="A69" s="344"/>
      <c r="B69" s="346"/>
      <c r="C69" s="348"/>
      <c r="D69" s="164" t="s">
        <v>517</v>
      </c>
      <c r="E69" s="164" t="s">
        <v>518</v>
      </c>
      <c r="F69" s="166">
        <f>+C67-F67-F70-F68</f>
        <v>73</v>
      </c>
    </row>
    <row r="70" spans="1:6" x14ac:dyDescent="0.2">
      <c r="A70" s="335"/>
      <c r="B70" s="347"/>
      <c r="C70" s="339"/>
      <c r="D70" s="143" t="s">
        <v>519</v>
      </c>
      <c r="E70" s="143" t="s">
        <v>520</v>
      </c>
      <c r="F70" s="137">
        <f>+RDG!J32/1000</f>
        <v>14</v>
      </c>
    </row>
  </sheetData>
  <mergeCells count="13">
    <mergeCell ref="A64:A66"/>
    <mergeCell ref="B64:B66"/>
    <mergeCell ref="C64:C66"/>
    <mergeCell ref="A67:A70"/>
    <mergeCell ref="B67:B70"/>
    <mergeCell ref="C67:C70"/>
    <mergeCell ref="A1:I40"/>
    <mergeCell ref="D45:D46"/>
    <mergeCell ref="E45:E46"/>
    <mergeCell ref="F45:F46"/>
    <mergeCell ref="D47:D48"/>
    <mergeCell ref="E47:E48"/>
    <mergeCell ref="F47:F48"/>
  </mergeCells>
  <pageMargins left="0.7" right="0.7" top="0.75" bottom="0.75" header="0.3" footer="0.3"/>
  <pageSetup paperSize="9" scale="4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microsoft.com/office/infopath/2007/PartnerControls"/>
    <ds:schemaRef ds:uri="http://www.w3.org/XML/1998/namespace"/>
    <ds:schemaRef ds:uri="http://purl.org/dc/dcmitype/"/>
    <ds:schemaRef ds:uri="2090b57c-2e4d-4ed9-b313-510fc704fe75"/>
    <ds:schemaRef ds:uri="http://schemas.openxmlformats.org/package/2006/metadata/core-properties"/>
    <ds:schemaRef ds:uri="http://schemas.microsoft.com/office/2006/metadata/properties"/>
    <ds:schemaRef ds:uri="http://schemas.microsoft.com/office/2006/documentManagement/types"/>
    <ds:schemaRef ds:uri="f00c05a3-a522-4b3b-aeec-75a37a6bc44f"/>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7</vt:i4>
      </vt:variant>
    </vt:vector>
  </HeadingPairs>
  <TitlesOfParts>
    <vt:vector size="14" baseType="lpstr">
      <vt:lpstr>Opći podaci</vt:lpstr>
      <vt:lpstr>Bilanca</vt:lpstr>
      <vt:lpstr>RDG</vt:lpstr>
      <vt:lpstr>NT_I</vt:lpstr>
      <vt:lpstr>NT_D</vt:lpstr>
      <vt:lpstr>PK</vt:lpstr>
      <vt:lpstr>Bilješke</vt:lpstr>
      <vt:lpstr>Bilanca!Ispis_naslova</vt:lpstr>
      <vt:lpstr>RDG!Ispis_naslova</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Marija Tomasini</cp:lastModifiedBy>
  <cp:lastPrinted>2026-04-17T09:15:10Z</cp:lastPrinted>
  <dcterms:created xsi:type="dcterms:W3CDTF">2008-10-17T11:51:54Z</dcterms:created>
  <dcterms:modified xsi:type="dcterms:W3CDTF">2026-04-17T09:15:15Z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