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0730" windowHeight="1176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I34" i="21"/>
  <c r="K60" i="19"/>
  <c r="K14" i="19"/>
  <c r="K61" i="19" s="1"/>
  <c r="I75" i="18"/>
  <c r="I131" i="18" s="1"/>
  <c r="J60" i="19"/>
  <c r="I14" i="19"/>
  <c r="I61" i="19" s="1"/>
  <c r="I63" i="19" s="1"/>
  <c r="H61" i="19"/>
  <c r="W61" i="22"/>
  <c r="I55" i="20"/>
  <c r="I24" i="20"/>
  <c r="I27" i="20" s="1"/>
  <c r="I44" i="18"/>
  <c r="H57" i="20"/>
  <c r="H59" i="20"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2" i="19"/>
  <c r="K67" i="19" s="1"/>
  <c r="K63" i="19"/>
  <c r="J63" i="19"/>
  <c r="I64" i="19"/>
  <c r="I62" i="19"/>
  <c r="I66" i="19" s="1"/>
  <c r="H64" i="19"/>
  <c r="I57" i="20"/>
  <c r="I59" i="20" s="1"/>
  <c r="I72" i="18"/>
  <c r="H62" i="19"/>
  <c r="H68" i="19" s="1"/>
  <c r="H63" i="19"/>
  <c r="J62" i="19"/>
  <c r="J66" i="19" s="1"/>
  <c r="J64" i="19"/>
  <c r="K66" i="19" l="1"/>
  <c r="K68" i="19"/>
  <c r="I68" i="19"/>
  <c r="I67" i="19"/>
  <c r="H67"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<sst xmlns="http://schemas.openxmlformats.org/spreadsheetml/2006/main" count="519" uniqueCount="454">
  <si>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</si>
  <si>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</si>
  <si>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</si>
  <si>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</si>
  <si>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</si>
  <si>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</si>
  <si>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</si>
  <si>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</si>
  <si>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</si>
  <si>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</si>
  <si>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</si>
  <si>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</si>
  <si>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</si>
  <si>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</si>
  <si>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</si>
  <si>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</si>
  <si>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</si>
  <si>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</si>
  <si>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</si>
  <si>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</si>
  <si>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</si>
  <si>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</si>
  <si>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</si>
  <si>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</si>
  <si>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</si>
  <si>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</si>
  <si>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</si>
  <si>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</si>
  <si>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</si>
  <si>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</si>
  <si>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</si>
  <si>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</si>
  <si>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</si>
  <si>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</si>
  <si>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</si>
  <si>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</si>
  <si>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</si>
  <si>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</si>
  <si>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</si>
  <si>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</si>
  <si>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</si>
  <si>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</si>
  <si>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</si>
  <si>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</si>
  <si>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</si>
  <si>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</si>
  <si>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</si>
  <si>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</si>
  <si>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</si>
  <si>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</si>
  <si>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</si>
  <si>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</si>
  <si>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</si>
  <si>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</si>
  <si>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</si>
  <si>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</si>
  <si>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</si>
  <si>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</si>
  <si>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</si>
  <si>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</si>
  <si>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</si>
  <si>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</si>
  <si>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</si>
  <si>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</si>
  <si>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</si>
  <si>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</si>
  <si>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</si>
  <si>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</si>
  <si>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</si>
  <si>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</si>
  <si>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</si>
  <si>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</si>
  <si>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</si>
  <si>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</si>
  <si>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</si>
  <si>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</si>
  <si>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</si>
  <si>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</si>
  <si>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</si>
  <si>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</si>
  <si>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</si>
  <si>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</si>
  <si>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</si>
  <si>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</si>
  <si>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</si>
  <si>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</si>
  <si>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</si>
  <si>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</si>
  <si>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</si>
  <si>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</si>
  <si>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</si>
  <si>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</si>
  <si>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</si>
  <si>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</si>
  <si>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</si>
  <si>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</si>
  <si>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</si>
  <si>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</si>
  <si>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</si>
  <si>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</si>
  <si>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</si>
  <si>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</si>
  <si>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</si>
  <si>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</si>
  <si>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</si>
  <si>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</si>
  <si>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</si>
  <si>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</si>
  <si>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</si>
  <si>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</si>
  <si>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</si>
  <si>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</si>
  <si>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</si>
  <si>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</si>
  <si>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</si>
  <si>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</si>
  <si>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</si>
  <si>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</si>
  <si>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</si>
  <si>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</si>
  <si>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</si>
  <si>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</si>
  <si>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</si>
  <si>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</si>
  <si>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</si>
  <si>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</si>
  <si>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</si>
  <si>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</si>
  <si>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</si>
  <si>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</si>
  <si>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</si>
  <si>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</si>
  <si>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</si>
  <si>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</si>
  <si>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</si>
  <si>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</si>
  <si>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</si>
  <si>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</si>
  <si>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</si>
  <si>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</si>
  <si>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</si>
  <si>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</si>
  <si>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</si>
  <si>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</si>
  <si>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</si>
  <si>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</si>
  <si>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</si>
  <si>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</si>
  <si>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</si>
  <si>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</si>
  <si>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</si>
  <si>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</si>
  <si>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</si>
  <si>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</si>
  <si>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</si>
  <si>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</si>
  <si>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</si>
  <si>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</si>
  <si>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</si>
  <si>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</si>
  <si>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</si>
  <si>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</si>
  <si>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</si>
  <si>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</si>
  <si>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</si>
  <si>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</si>
  <si>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</si>
  <si>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</si>
  <si>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</si>
  <si>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</si>
  <si>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</si>
  <si>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</si>
  <si>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</si>
  <si>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</si>
  <si>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</si>
  <si>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</si>
  <si>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</si>
  <si>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</si>
  <si>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</si>
  <si>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</si>
  <si>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</si>
  <si>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</si>
  <si>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</si>
  <si>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</si>
  <si>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</si>
  <si>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</si>
  <si>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</si>
  <si>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</si>
  <si>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</si>
  <si>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</si>
  <si>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</si>
  <si>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</si>
  <si>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</si>
  <si>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</si>
  <si>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</si>
  <si>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</si>
  <si>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</si>
  <si>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</si>
  <si>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</si>
  <si>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</si>
  <si>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</si>
  <si>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</si>
  <si>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</si>
  <si>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</si>
  <si>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</si>
  <si>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</si>
  <si>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</si>
  <si>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</si>
  <si>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</si>
  <si>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</si>
  <si>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</si>
  <si>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</si>
  <si>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</si>
  <si>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</si>
  <si>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</si>
  <si>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</si>
  <si>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</si>
  <si>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</si>
  <si>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</si>
  <si>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</si>
  <si>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</si>
  <si>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</si>
  <si>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</si>
  <si>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</si>
  <si>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</si>
  <si>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</si>
  <si>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</si>
  <si>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</si>
  <si>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</si>
  <si>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</si>
  <si>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</si>
  <si>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</si>
  <si>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</si>
  <si>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</si>
  <si>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</si>
  <si>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</si>
  <si>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</si>
  <si>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</si>
  <si>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</si>
  <si>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</si>
  <si>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</si>
  <si>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</si>
  <si>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</si>
  <si>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</si>
  <si>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</si>
  <si>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</si>
  <si>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</si>
  <si>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</si>
  <si>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</si>
  <si>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</si>
  <si>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</si>
  <si>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</si>
  <si>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</si>
  <si>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</si>
  <si>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</si>
  <si>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</si>
  <si>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</si>
  <si>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</si>
  <si>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</si>
  <si>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</si>
  <si>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</si>
  <si>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</si>
  <si>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</si>
  <si>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</si>
  <si>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</si>
  <si>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</si>
  <si>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</si>
  <si>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</si>
  <si>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</si>
  <si>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</si>
  <si>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</si>
  <si>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</si>
  <si>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</si>
  <si>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</si>
  <si>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</si>
  <si>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</si>
  <si>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</si>
  <si>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</si>
  <si>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</si>
  <si>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</si>
  <si>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</si>
  <si>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</si>
  <si>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</si>
  <si>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</si>
  <si>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</si>
  <si>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</si>
  <si>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</si>
  <si>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</si>
  <si>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</si>
  <si>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</si>
  <si>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</si>
  <si>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</si>
  <si>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</si>
  <si>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</si>
  <si>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</si>
  <si>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</si>
  <si>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</si>
  <si>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</si>
  <si>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</si>
  <si>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</si>
  <si>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</si>
  <si>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</si>
  <si>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</si>
  <si>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</si>
  <si>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</si>
  <si>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</si>
  <si>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</si>
  <si>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</si>
  <si>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</si>
  <si>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</si>
  <si>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</si>
  <si>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</si>
  <si>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</si>
  <si>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</si>
  <si>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</si>
  <si>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</si>
  <si>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</si>
  <si>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</si>
  <si>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</si>
  <si>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</si>
  <si>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</si>
  <si>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</si>
  <si>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</si>
  <si>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</si>
  <si>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</si>
  <si>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</si>
  <si>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</si>
  <si>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</si>
  <si>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</si>
  <si>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</si>
  <si>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</si>
  <si>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</si>
  <si>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</si>
  <si>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</si>
  <si>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</si>
  <si>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</si>
  <si>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</si>
  <si>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</si>
  <si>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</si>
  <si>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</si>
  <si>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</si>
  <si>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</si>
  <si>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</si>
  <si>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</si>
  <si>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</si>
  <si>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</si>
  <si>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</si>
  <si>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</si>
  <si>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</si>
  <si>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</si>
  <si>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</si>
  <si>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</si>
  <si>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</si>
  <si>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</si>
  <si>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</si>
  <si>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</si>
  <si>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</si>
  <si>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</si>
  <si>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</si>
  <si>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</si>
  <si>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</si>
  <si>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</si>
  <si>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</si>
  <si>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</si>
  <si>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</si>
  <si>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</si>
  <si>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</si>
  <si>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</si>
  <si>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</si>
  <si>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</si>
  <si>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</si>
  <si>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</si>
  <si>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</si>
  <si>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</si>
  <si>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</si>
  <si>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</si>
  <si>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</si>
  <si>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</si>
  <si>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</si>
  <si>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</si>
  <si>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</si>
  <si>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</si>
  <si>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</si>
  <si>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</si>
  <si>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</si>
  <si>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</si>
  <si>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</si>
  <si>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</si>
  <si>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</si>
  <si>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</si>
  <si>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</si>
  <si>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</si>
  <si>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</si>
  <si>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</si>
  <si>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</si>
  <si>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</si>
  <si>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</si>
  <si>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</si>
  <si>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</si>
  <si>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</si>
  <si>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</si>
  <si>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</si>
  <si>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</si>
  <si>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</si>
  <si>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</si>
  <si>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</si>
  <si>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</si>
  <si>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</si>
  <si>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</si>
  <si>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</si>
  <si>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</si>
  <si>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</si>
  <si>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</si>
  <si>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</si>
  <si>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</si>
  <si>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</si>
  <si>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</si>
  <si>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</si>
  <si>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</si>
  <si>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</si>
  <si>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</si>
  <si>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</si>
  <si>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</si>
  <si>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</si>
  <si>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</si>
  <si>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</si>
  <si>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</si>
  <si>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</si>
  <si>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</si>
  <si>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</si>
  <si>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</si>
  <si>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</si>
  <si>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</si>
  <si>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</si>
  <si>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03333477</t>
  </si>
  <si>
    <t>040000833</t>
  </si>
  <si>
    <t>86167814130</t>
  </si>
  <si>
    <t>3. MAJ BRODOGRADILIŠTE D.D.</t>
  </si>
  <si>
    <t>RIJEKA</t>
  </si>
  <si>
    <t>LIBURNIJSKA 3</t>
  </si>
  <si>
    <t>gmanageroffice.3maj@uljanik.hr</t>
  </si>
  <si>
    <t>www.3maj.hr</t>
  </si>
  <si>
    <t>QFACT KONTO D.O.O.</t>
  </si>
  <si>
    <t>info@qfact.org</t>
  </si>
  <si>
    <t>Obveznik: 3. MAJ BRODOGRADILIŠTE D.D.</t>
  </si>
  <si>
    <t>u razdoblju 01.01.2020. do 31.12.2020.</t>
  </si>
  <si>
    <t xml:space="preserve">stanje na dan 31.12.2020 </t>
  </si>
  <si>
    <t>u razdoblju 01.01.2020 do 31.12.2020</t>
  </si>
  <si>
    <t>HR</t>
  </si>
  <si>
    <t>HLB Inženjerski biro d.o.o.</t>
  </si>
  <si>
    <t>Romana Žmirić</t>
  </si>
  <si>
    <t>Ugrin Tomislav</t>
  </si>
  <si>
    <t>051/579100</t>
  </si>
  <si>
    <t>1203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</si>
</sst>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9</xdr:col>
          <xdr:colOff>371475</xdr:colOff>
          <xdr:row>40</xdr:row>
          <xdr:rowOff>152400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0"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44196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448</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418</v>
      </c>
      <c r="H15" s="152"/>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453</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57" t="s">
        <v>438</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439</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440</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441</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845</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426</v>
      </c>
      <c r="D50" s="153"/>
      <c r="E50" s="178" t="s">
        <v>428</v>
      </c>
      <c r="F50" s="179"/>
      <c r="G50" s="157" t="s">
        <v>442</v>
      </c>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451</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452</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443</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449</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450</v>
      </c>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SheetLayoutView="110" workbookViewId="0">
      <selection activeCell="I9" sqref="I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446</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111539807</v>
      </c>
      <c r="I9" s="34">
        <f>I10+I17+I27+I38+I43</f>
        <v>107660939</v>
      </c>
    </row>
    <row r="10" spans="1:9" ht="12.75" customHeight="1" x14ac:dyDescent="0.2">
      <c r="A10" s="187" t="s">
        <v>5</v>
      </c>
      <c r="B10" s="187"/>
      <c r="C10" s="187"/>
      <c r="D10" s="187"/>
      <c r="E10" s="187"/>
      <c r="F10" s="187"/>
      <c r="G10" s="16">
        <v>3</v>
      </c>
      <c r="H10" s="34">
        <f>H11+H12+H13+H14+H15+H16</f>
        <v>55730905</v>
      </c>
      <c r="I10" s="34">
        <f>I11+I12+I13+I14+I15+I16</f>
        <v>50210430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1280402</v>
      </c>
      <c r="I12" s="33">
        <v>493989</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4326499</v>
      </c>
      <c r="I15" s="33">
        <v>4326498</v>
      </c>
    </row>
    <row r="16" spans="1:9" ht="12.75" customHeight="1" x14ac:dyDescent="0.2">
      <c r="A16" s="186" t="s">
        <v>11</v>
      </c>
      <c r="B16" s="186"/>
      <c r="C16" s="186"/>
      <c r="D16" s="186"/>
      <c r="E16" s="186"/>
      <c r="F16" s="186"/>
      <c r="G16" s="15">
        <v>9</v>
      </c>
      <c r="H16" s="33">
        <v>50124004</v>
      </c>
      <c r="I16" s="33">
        <v>45389943</v>
      </c>
    </row>
    <row r="17" spans="1:9" ht="12.75" customHeight="1" x14ac:dyDescent="0.2">
      <c r="A17" s="187" t="s">
        <v>12</v>
      </c>
      <c r="B17" s="187"/>
      <c r="C17" s="187"/>
      <c r="D17" s="187"/>
      <c r="E17" s="187"/>
      <c r="F17" s="187"/>
      <c r="G17" s="16">
        <v>10</v>
      </c>
      <c r="H17" s="34">
        <f>H18+H19+H20+H21+H22+H23+H24+H25+H26</f>
        <v>52236303</v>
      </c>
      <c r="I17" s="34">
        <f>I18+I19+I20+I21+I22+I23+I24+I25+I26</f>
        <v>46415396</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77776</v>
      </c>
    </row>
    <row r="20" spans="1:9" ht="12.75" customHeight="1" x14ac:dyDescent="0.2">
      <c r="A20" s="186" t="s">
        <v>15</v>
      </c>
      <c r="B20" s="186"/>
      <c r="C20" s="186"/>
      <c r="D20" s="186"/>
      <c r="E20" s="186"/>
      <c r="F20" s="186"/>
      <c r="G20" s="15">
        <v>13</v>
      </c>
      <c r="H20" s="33">
        <v>30590979</v>
      </c>
      <c r="I20" s="33">
        <v>23987649</v>
      </c>
    </row>
    <row r="21" spans="1:9" ht="12.75" customHeight="1" x14ac:dyDescent="0.2">
      <c r="A21" s="186" t="s">
        <v>16</v>
      </c>
      <c r="B21" s="186"/>
      <c r="C21" s="186"/>
      <c r="D21" s="186"/>
      <c r="E21" s="186"/>
      <c r="F21" s="186"/>
      <c r="G21" s="15">
        <v>14</v>
      </c>
      <c r="H21" s="33">
        <v>2934380</v>
      </c>
      <c r="I21" s="33">
        <v>2567451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4152960</v>
      </c>
      <c r="I24" s="33">
        <v>6056700</v>
      </c>
    </row>
    <row r="25" spans="1:9" ht="12.75" customHeight="1" x14ac:dyDescent="0.2">
      <c r="A25" s="186" t="s">
        <v>20</v>
      </c>
      <c r="B25" s="186"/>
      <c r="C25" s="186"/>
      <c r="D25" s="186"/>
      <c r="E25" s="186"/>
      <c r="F25" s="186"/>
      <c r="G25" s="15">
        <v>18</v>
      </c>
      <c r="H25" s="33">
        <v>712447</v>
      </c>
      <c r="I25" s="33">
        <v>824949</v>
      </c>
    </row>
    <row r="26" spans="1:9" ht="12.75" customHeight="1" x14ac:dyDescent="0.2">
      <c r="A26" s="186" t="s">
        <v>21</v>
      </c>
      <c r="B26" s="186"/>
      <c r="C26" s="186"/>
      <c r="D26" s="186"/>
      <c r="E26" s="186"/>
      <c r="F26" s="186"/>
      <c r="G26" s="15">
        <v>19</v>
      </c>
      <c r="H26" s="33">
        <v>13845537</v>
      </c>
      <c r="I26" s="33">
        <v>12900871</v>
      </c>
    </row>
    <row r="27" spans="1:9" ht="12.75" customHeight="1" x14ac:dyDescent="0.2">
      <c r="A27" s="187" t="s">
        <v>22</v>
      </c>
      <c r="B27" s="187"/>
      <c r="C27" s="187"/>
      <c r="D27" s="187"/>
      <c r="E27" s="187"/>
      <c r="F27" s="187"/>
      <c r="G27" s="16">
        <v>20</v>
      </c>
      <c r="H27" s="34">
        <f>SUM(H28:H37)</f>
        <v>22280</v>
      </c>
      <c r="I27" s="34">
        <f>SUM(I28:I37)</f>
        <v>6713052</v>
      </c>
    </row>
    <row r="28" spans="1:9" ht="12.75" customHeight="1" x14ac:dyDescent="0.2">
      <c r="A28" s="186" t="s">
        <v>23</v>
      </c>
      <c r="B28" s="186"/>
      <c r="C28" s="186"/>
      <c r="D28" s="186"/>
      <c r="E28" s="186"/>
      <c r="F28" s="186"/>
      <c r="G28" s="15">
        <v>21</v>
      </c>
      <c r="H28" s="33">
        <v>20000</v>
      </c>
      <c r="I28" s="33">
        <v>20000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2280</v>
      </c>
      <c r="I34" s="33">
        <v>2280</v>
      </c>
    </row>
    <row r="35" spans="1:9" ht="12.75" customHeight="1" x14ac:dyDescent="0.2">
      <c r="A35" s="186" t="s">
        <v>30</v>
      </c>
      <c r="B35" s="186"/>
      <c r="C35" s="186"/>
      <c r="D35" s="186"/>
      <c r="E35" s="186"/>
      <c r="F35" s="186"/>
      <c r="G35" s="15">
        <v>28</v>
      </c>
      <c r="H35" s="33">
        <v>0</v>
      </c>
      <c r="I35" s="33">
        <v>6690772</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3550319</v>
      </c>
      <c r="I38" s="34">
        <f>I39+I40+I41+I42</f>
        <v>4322061</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3550319</v>
      </c>
      <c r="I41" s="33">
        <v>3526659</v>
      </c>
    </row>
    <row r="42" spans="1:9" ht="12.75" customHeight="1" x14ac:dyDescent="0.2">
      <c r="A42" s="186" t="s">
        <v>37</v>
      </c>
      <c r="B42" s="186"/>
      <c r="C42" s="186"/>
      <c r="D42" s="186"/>
      <c r="E42" s="186"/>
      <c r="F42" s="186"/>
      <c r="G42" s="15">
        <v>35</v>
      </c>
      <c r="H42" s="33">
        <v>0</v>
      </c>
      <c r="I42" s="33">
        <v>795402</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208617980</v>
      </c>
      <c r="I44" s="34">
        <f>I45+I53+I60+I70</f>
        <v>206107265</v>
      </c>
    </row>
    <row r="45" spans="1:9" ht="12.75" customHeight="1" x14ac:dyDescent="0.2">
      <c r="A45" s="187" t="s">
        <v>39</v>
      </c>
      <c r="B45" s="187"/>
      <c r="C45" s="187"/>
      <c r="D45" s="187"/>
      <c r="E45" s="187"/>
      <c r="F45" s="187"/>
      <c r="G45" s="16">
        <v>38</v>
      </c>
      <c r="H45" s="34">
        <f>SUM(H46:H52)</f>
        <v>132184695</v>
      </c>
      <c r="I45" s="34">
        <f>SUM(I46:I52)</f>
        <v>146716839</v>
      </c>
    </row>
    <row r="46" spans="1:9" ht="12.75" customHeight="1" x14ac:dyDescent="0.2">
      <c r="A46" s="186" t="s">
        <v>40</v>
      </c>
      <c r="B46" s="186"/>
      <c r="C46" s="186"/>
      <c r="D46" s="186"/>
      <c r="E46" s="186"/>
      <c r="F46" s="186"/>
      <c r="G46" s="15">
        <v>39</v>
      </c>
      <c r="H46" s="33">
        <v>86925849</v>
      </c>
      <c r="I46" s="33">
        <v>91107880</v>
      </c>
    </row>
    <row r="47" spans="1:9" ht="12.75" customHeight="1" x14ac:dyDescent="0.2">
      <c r="A47" s="186" t="s">
        <v>41</v>
      </c>
      <c r="B47" s="186"/>
      <c r="C47" s="186"/>
      <c r="D47" s="186"/>
      <c r="E47" s="186"/>
      <c r="F47" s="186"/>
      <c r="G47" s="15">
        <v>40</v>
      </c>
      <c r="H47" s="33">
        <v>12570180</v>
      </c>
      <c r="I47" s="33">
        <v>26021283</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32045570</v>
      </c>
      <c r="I50" s="33">
        <v>28944580</v>
      </c>
    </row>
    <row r="51" spans="1:9" ht="12.75" customHeight="1" x14ac:dyDescent="0.2">
      <c r="A51" s="186" t="s">
        <v>45</v>
      </c>
      <c r="B51" s="186"/>
      <c r="C51" s="186"/>
      <c r="D51" s="186"/>
      <c r="E51" s="186"/>
      <c r="F51" s="186"/>
      <c r="G51" s="15">
        <v>44</v>
      </c>
      <c r="H51" s="33">
        <v>643096</v>
      </c>
      <c r="I51" s="33">
        <v>643096</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75102783</v>
      </c>
      <c r="I53" s="34">
        <f>SUM(I54:I59)</f>
        <v>57247868</v>
      </c>
    </row>
    <row r="54" spans="1:9" ht="12.75" customHeight="1" x14ac:dyDescent="0.2">
      <c r="A54" s="186" t="s">
        <v>48</v>
      </c>
      <c r="B54" s="186"/>
      <c r="C54" s="186"/>
      <c r="D54" s="186"/>
      <c r="E54" s="186"/>
      <c r="F54" s="186"/>
      <c r="G54" s="15">
        <v>47</v>
      </c>
      <c r="H54" s="33">
        <v>1228662</v>
      </c>
      <c r="I54" s="33">
        <v>1286935</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43960769</v>
      </c>
      <c r="I56" s="33">
        <v>44037887</v>
      </c>
    </row>
    <row r="57" spans="1:9" ht="12.75" customHeight="1" x14ac:dyDescent="0.2">
      <c r="A57" s="186" t="s">
        <v>51</v>
      </c>
      <c r="B57" s="186"/>
      <c r="C57" s="186"/>
      <c r="D57" s="186"/>
      <c r="E57" s="186"/>
      <c r="F57" s="186"/>
      <c r="G57" s="15">
        <v>50</v>
      </c>
      <c r="H57" s="33">
        <v>41891</v>
      </c>
      <c r="I57" s="33">
        <v>49429</v>
      </c>
    </row>
    <row r="58" spans="1:9" ht="12.75" customHeight="1" x14ac:dyDescent="0.2">
      <c r="A58" s="186" t="s">
        <v>52</v>
      </c>
      <c r="B58" s="186"/>
      <c r="C58" s="186"/>
      <c r="D58" s="186"/>
      <c r="E58" s="186"/>
      <c r="F58" s="186"/>
      <c r="G58" s="15">
        <v>51</v>
      </c>
      <c r="H58" s="33">
        <v>15885464</v>
      </c>
      <c r="I58" s="33">
        <v>9442332</v>
      </c>
    </row>
    <row r="59" spans="1:9" ht="12.75" customHeight="1" x14ac:dyDescent="0.2">
      <c r="A59" s="186" t="s">
        <v>53</v>
      </c>
      <c r="B59" s="186"/>
      <c r="C59" s="186"/>
      <c r="D59" s="186"/>
      <c r="E59" s="186"/>
      <c r="F59" s="186"/>
      <c r="G59" s="15">
        <v>52</v>
      </c>
      <c r="H59" s="33">
        <v>13985997</v>
      </c>
      <c r="I59" s="33">
        <v>2431285</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1330502</v>
      </c>
      <c r="I70" s="33">
        <v>2142558</v>
      </c>
    </row>
    <row r="71" spans="1:9" ht="12.75" customHeight="1" x14ac:dyDescent="0.2">
      <c r="A71" s="203" t="s">
        <v>58</v>
      </c>
      <c r="B71" s="203"/>
      <c r="C71" s="203"/>
      <c r="D71" s="203"/>
      <c r="E71" s="203"/>
      <c r="F71" s="203"/>
      <c r="G71" s="15">
        <v>64</v>
      </c>
      <c r="H71" s="33">
        <v>78092806</v>
      </c>
      <c r="I71" s="33">
        <v>98067412</v>
      </c>
    </row>
    <row r="72" spans="1:9" ht="12.75" customHeight="1" x14ac:dyDescent="0.2">
      <c r="A72" s="188" t="s">
        <v>383</v>
      </c>
      <c r="B72" s="188"/>
      <c r="C72" s="188"/>
      <c r="D72" s="188"/>
      <c r="E72" s="188"/>
      <c r="F72" s="188"/>
      <c r="G72" s="16">
        <v>65</v>
      </c>
      <c r="H72" s="34">
        <f>H8+H9+H44+H71</f>
        <v>398250593</v>
      </c>
      <c r="I72" s="34">
        <f>I8+I9+I44+I71</f>
        <v>411835616</v>
      </c>
    </row>
    <row r="73" spans="1:9" ht="12.75" customHeight="1" x14ac:dyDescent="0.2">
      <c r="A73" s="203" t="s">
        <v>59</v>
      </c>
      <c r="B73" s="203"/>
      <c r="C73" s="203"/>
      <c r="D73" s="203"/>
      <c r="E73" s="203"/>
      <c r="F73" s="203"/>
      <c r="G73" s="15">
        <v>66</v>
      </c>
      <c r="H73" s="33">
        <v>699630669</v>
      </c>
      <c r="I73" s="33">
        <v>719661863</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-426619304</v>
      </c>
      <c r="I75" s="34">
        <f>I76+I77+I78+I84+I85+I89+I92+I95</f>
        <v>-454625777</v>
      </c>
    </row>
    <row r="76" spans="1:9" ht="12.75" customHeight="1" x14ac:dyDescent="0.2">
      <c r="A76" s="186" t="s">
        <v>61</v>
      </c>
      <c r="B76" s="186"/>
      <c r="C76" s="186"/>
      <c r="D76" s="186"/>
      <c r="E76" s="186"/>
      <c r="F76" s="186"/>
      <c r="G76" s="15">
        <v>68</v>
      </c>
      <c r="H76" s="33">
        <v>181214000</v>
      </c>
      <c r="I76" s="33">
        <v>181214000</v>
      </c>
    </row>
    <row r="77" spans="1:9" ht="12.75" customHeight="1" x14ac:dyDescent="0.2">
      <c r="A77" s="186" t="s">
        <v>62</v>
      </c>
      <c r="B77" s="186"/>
      <c r="C77" s="186"/>
      <c r="D77" s="186"/>
      <c r="E77" s="186"/>
      <c r="F77" s="186"/>
      <c r="G77" s="15">
        <v>69</v>
      </c>
      <c r="H77" s="33">
        <v>341868225</v>
      </c>
      <c r="I77" s="33">
        <v>341868225</v>
      </c>
    </row>
    <row r="78" spans="1:9" ht="12.75" customHeight="1" x14ac:dyDescent="0.2">
      <c r="A78" s="187" t="s">
        <v>63</v>
      </c>
      <c r="B78" s="187"/>
      <c r="C78" s="187"/>
      <c r="D78" s="187"/>
      <c r="E78" s="187"/>
      <c r="F78" s="187"/>
      <c r="G78" s="16">
        <v>70</v>
      </c>
      <c r="H78" s="34">
        <f>SUM(H79:H83)</f>
        <v>226078814</v>
      </c>
      <c r="I78" s="34">
        <f>SUM(I79:I83)</f>
        <v>226078814</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226078814</v>
      </c>
      <c r="I83" s="33">
        <v>226078814</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-1061719756</v>
      </c>
      <c r="I89" s="34">
        <f>I90-I91</f>
        <v>-1176809299</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1061719756</v>
      </c>
      <c r="I91" s="33">
        <v>1176809299</v>
      </c>
    </row>
    <row r="92" spans="1:9" ht="12.75" customHeight="1" x14ac:dyDescent="0.2">
      <c r="A92" s="187" t="s">
        <v>77</v>
      </c>
      <c r="B92" s="187"/>
      <c r="C92" s="187"/>
      <c r="D92" s="187"/>
      <c r="E92" s="187"/>
      <c r="F92" s="187"/>
      <c r="G92" s="16">
        <v>84</v>
      </c>
      <c r="H92" s="34">
        <f>H93-H94</f>
        <v>-114060587</v>
      </c>
      <c r="I92" s="34">
        <f>I93-I94</f>
        <v>-26977517</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114060587</v>
      </c>
      <c r="I94" s="33">
        <v>26977517</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26109269</v>
      </c>
      <c r="I96" s="34">
        <f>SUM(I97:I102)</f>
        <v>24888568</v>
      </c>
    </row>
    <row r="97" spans="1:9" ht="12.75" customHeight="1" x14ac:dyDescent="0.2">
      <c r="A97" s="186" t="s">
        <v>81</v>
      </c>
      <c r="B97" s="186"/>
      <c r="C97" s="186"/>
      <c r="D97" s="186"/>
      <c r="E97" s="186"/>
      <c r="F97" s="186"/>
      <c r="G97" s="15">
        <v>89</v>
      </c>
      <c r="H97" s="33">
        <v>3408322</v>
      </c>
      <c r="I97" s="33">
        <v>4377692</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21806191</v>
      </c>
      <c r="I99" s="33">
        <v>19616120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894756</v>
      </c>
      <c r="I102" s="33">
        <v>894756</v>
      </c>
    </row>
    <row r="103" spans="1:9" ht="12.75" customHeight="1" x14ac:dyDescent="0.2">
      <c r="A103" s="188" t="s">
        <v>386</v>
      </c>
      <c r="B103" s="188"/>
      <c r="C103" s="188"/>
      <c r="D103" s="188"/>
      <c r="E103" s="188"/>
      <c r="F103" s="188"/>
      <c r="G103" s="16">
        <v>95</v>
      </c>
      <c r="H103" s="34">
        <f>SUM(H104:H114)</f>
        <v>254594562</v>
      </c>
      <c r="I103" s="34">
        <f>SUM(I104:I114)</f>
        <v>256392814</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150000000</v>
      </c>
      <c r="I109" s="33">
        <v>250323193</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104594562</v>
      </c>
      <c r="I111" s="33">
        <v>6069621</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544072137</v>
      </c>
      <c r="I115" s="34">
        <f>SUM(I116:I129)</f>
        <v>585179411</v>
      </c>
    </row>
    <row r="116" spans="1:9" ht="12.75" customHeight="1" x14ac:dyDescent="0.2">
      <c r="A116" s="186" t="s">
        <v>87</v>
      </c>
      <c r="B116" s="186"/>
      <c r="C116" s="186"/>
      <c r="D116" s="186"/>
      <c r="E116" s="186"/>
      <c r="F116" s="186"/>
      <c r="G116" s="15">
        <v>108</v>
      </c>
      <c r="H116" s="33">
        <v>56251000</v>
      </c>
      <c r="I116" s="33">
        <v>53876977</v>
      </c>
    </row>
    <row r="117" spans="1:9" ht="22.15" customHeight="1" x14ac:dyDescent="0.2">
      <c r="A117" s="186" t="s">
        <v>88</v>
      </c>
      <c r="B117" s="186"/>
      <c r="C117" s="186"/>
      <c r="D117" s="186"/>
      <c r="E117" s="186"/>
      <c r="F117" s="186"/>
      <c r="G117" s="15">
        <v>109</v>
      </c>
      <c r="H117" s="33">
        <v>99496154</v>
      </c>
      <c r="I117" s="33">
        <v>100469394</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2606273</v>
      </c>
      <c r="I120" s="33">
        <v>2378776</v>
      </c>
    </row>
    <row r="121" spans="1:9" ht="12.75" customHeight="1" x14ac:dyDescent="0.2">
      <c r="A121" s="186" t="s">
        <v>92</v>
      </c>
      <c r="B121" s="186"/>
      <c r="C121" s="186"/>
      <c r="D121" s="186"/>
      <c r="E121" s="186"/>
      <c r="F121" s="186"/>
      <c r="G121" s="15">
        <v>113</v>
      </c>
      <c r="H121" s="33">
        <v>66179552</v>
      </c>
      <c r="I121" s="33">
        <v>0</v>
      </c>
    </row>
    <row r="122" spans="1:9" ht="12.75" customHeight="1" x14ac:dyDescent="0.2">
      <c r="A122" s="186" t="s">
        <v>93</v>
      </c>
      <c r="B122" s="186"/>
      <c r="C122" s="186"/>
      <c r="D122" s="186"/>
      <c r="E122" s="186"/>
      <c r="F122" s="186"/>
      <c r="G122" s="15">
        <v>114</v>
      </c>
      <c r="H122" s="33">
        <v>37312113</v>
      </c>
      <c r="I122" s="33">
        <v>35982207</v>
      </c>
    </row>
    <row r="123" spans="1:9" ht="12.75" customHeight="1" x14ac:dyDescent="0.2">
      <c r="A123" s="186" t="s">
        <v>94</v>
      </c>
      <c r="B123" s="186"/>
      <c r="C123" s="186"/>
      <c r="D123" s="186"/>
      <c r="E123" s="186"/>
      <c r="F123" s="186"/>
      <c r="G123" s="15">
        <v>115</v>
      </c>
      <c r="H123" s="33">
        <v>23221979</v>
      </c>
      <c r="I123" s="33">
        <v>115140052</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5668936</v>
      </c>
      <c r="I125" s="33">
        <v>7066221</v>
      </c>
    </row>
    <row r="126" spans="1:9" x14ac:dyDescent="0.2">
      <c r="A126" s="186" t="s">
        <v>99</v>
      </c>
      <c r="B126" s="186"/>
      <c r="C126" s="186"/>
      <c r="D126" s="186"/>
      <c r="E126" s="186"/>
      <c r="F126" s="186"/>
      <c r="G126" s="15">
        <v>118</v>
      </c>
      <c r="H126" s="33">
        <v>2534388</v>
      </c>
      <c r="I126" s="33">
        <v>9630717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250801742</v>
      </c>
      <c r="I129" s="33">
        <v>260635067</v>
      </c>
    </row>
    <row r="130" spans="1:9" ht="22.15" customHeight="1" x14ac:dyDescent="0.2">
      <c r="A130" s="203" t="s">
        <v>103</v>
      </c>
      <c r="B130" s="203"/>
      <c r="C130" s="203"/>
      <c r="D130" s="203"/>
      <c r="E130" s="203"/>
      <c r="F130" s="203"/>
      <c r="G130" s="15">
        <v>122</v>
      </c>
      <c r="H130" s="33">
        <v>93929</v>
      </c>
      <c r="I130" s="33">
        <v>600</v>
      </c>
    </row>
    <row r="131" spans="1:9" x14ac:dyDescent="0.2">
      <c r="A131" s="188" t="s">
        <v>388</v>
      </c>
      <c r="B131" s="188"/>
      <c r="C131" s="188"/>
      <c r="D131" s="188"/>
      <c r="E131" s="188"/>
      <c r="F131" s="188"/>
      <c r="G131" s="16">
        <v>123</v>
      </c>
      <c r="H131" s="34">
        <f>H75+H96+H103+H115+H130</f>
        <v>398250593</v>
      </c>
      <c r="I131" s="34">
        <f>I75+I96+I103+I115+I130</f>
        <v>411835616</v>
      </c>
    </row>
    <row r="132" spans="1:9" x14ac:dyDescent="0.2">
      <c r="A132" s="203" t="s">
        <v>104</v>
      </c>
      <c r="B132" s="203"/>
      <c r="C132" s="203"/>
      <c r="D132" s="203"/>
      <c r="E132" s="203"/>
      <c r="F132" s="203"/>
      <c r="G132" s="15">
        <v>124</v>
      </c>
      <c r="H132" s="33">
        <v>699630669</v>
      </c>
      <c r="I132" s="33">
        <v>719661863</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SheetLayoutView="110" workbookViewId="0">
      <selection activeCell="J15" sqref="J1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447</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444</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118045553</v>
      </c>
      <c r="I8" s="37">
        <f>SUM(I9:I13)</f>
        <v>107381288</v>
      </c>
      <c r="J8" s="37">
        <f>SUM(J9:J13)</f>
        <v>276166874</v>
      </c>
      <c r="K8" s="37">
        <f>SUM(K9:K13)</f>
        <v>67769575</v>
      </c>
    </row>
    <row r="9" spans="1:11" x14ac:dyDescent="0.2">
      <c r="A9" s="186" t="s">
        <v>121</v>
      </c>
      <c r="B9" s="186"/>
      <c r="C9" s="186"/>
      <c r="D9" s="186"/>
      <c r="E9" s="186"/>
      <c r="F9" s="186"/>
      <c r="G9" s="15">
        <v>126</v>
      </c>
      <c r="H9" s="33">
        <v>3868102</v>
      </c>
      <c r="I9" s="33">
        <v>316601</v>
      </c>
      <c r="J9" s="33">
        <v>0</v>
      </c>
      <c r="K9" s="33">
        <v>0</v>
      </c>
    </row>
    <row r="10" spans="1:11" x14ac:dyDescent="0.2">
      <c r="A10" s="186" t="s">
        <v>122</v>
      </c>
      <c r="B10" s="186"/>
      <c r="C10" s="186"/>
      <c r="D10" s="186"/>
      <c r="E10" s="186"/>
      <c r="F10" s="186"/>
      <c r="G10" s="15">
        <v>127</v>
      </c>
      <c r="H10" s="33">
        <v>83978067</v>
      </c>
      <c r="I10" s="33">
        <v>81666844</v>
      </c>
      <c r="J10" s="33">
        <v>270978757</v>
      </c>
      <c r="K10" s="33">
        <v>65700066</v>
      </c>
    </row>
    <row r="11" spans="1:11" x14ac:dyDescent="0.2">
      <c r="A11" s="186" t="s">
        <v>123</v>
      </c>
      <c r="B11" s="186"/>
      <c r="C11" s="186"/>
      <c r="D11" s="186"/>
      <c r="E11" s="186"/>
      <c r="F11" s="186"/>
      <c r="G11" s="15">
        <v>128</v>
      </c>
      <c r="H11" s="33">
        <v>0</v>
      </c>
      <c r="I11" s="33">
        <v>0</v>
      </c>
      <c r="J11" s="33">
        <v>716473</v>
      </c>
      <c r="K11" s="33">
        <v>207899</v>
      </c>
    </row>
    <row r="12" spans="1:11" x14ac:dyDescent="0.2">
      <c r="A12" s="186" t="s">
        <v>124</v>
      </c>
      <c r="B12" s="186"/>
      <c r="C12" s="186"/>
      <c r="D12" s="186"/>
      <c r="E12" s="186"/>
      <c r="F12" s="186"/>
      <c r="G12" s="15">
        <v>129</v>
      </c>
      <c r="H12" s="33">
        <v>20366614</v>
      </c>
      <c r="I12" s="33">
        <v>20300314</v>
      </c>
      <c r="J12" s="33">
        <v>953172</v>
      </c>
      <c r="K12" s="33">
        <v>321249</v>
      </c>
    </row>
    <row r="13" spans="1:11" x14ac:dyDescent="0.2">
      <c r="A13" s="186" t="s">
        <v>125</v>
      </c>
      <c r="B13" s="186"/>
      <c r="C13" s="186"/>
      <c r="D13" s="186"/>
      <c r="E13" s="186"/>
      <c r="F13" s="186"/>
      <c r="G13" s="15">
        <v>130</v>
      </c>
      <c r="H13" s="33">
        <v>9832770</v>
      </c>
      <c r="I13" s="33">
        <v>5097529</v>
      </c>
      <c r="J13" s="33">
        <v>3518472</v>
      </c>
      <c r="K13" s="33">
        <v>1540361</v>
      </c>
    </row>
    <row r="14" spans="1:11" x14ac:dyDescent="0.2">
      <c r="A14" s="222" t="s">
        <v>126</v>
      </c>
      <c r="B14" s="222"/>
      <c r="C14" s="222"/>
      <c r="D14" s="222"/>
      <c r="E14" s="222"/>
      <c r="F14" s="222"/>
      <c r="G14" s="20">
        <v>131</v>
      </c>
      <c r="H14" s="37">
        <f>H15+H16+H20+H24+H25+H26+H29+H36</f>
        <v>208468984</v>
      </c>
      <c r="I14" s="37">
        <f>I15+I16+I20+I24+I25+I26+I29+I36</f>
        <v>149922597</v>
      </c>
      <c r="J14" s="37">
        <f>J15+J16+J20+J24+J25+J26+J29+J36</f>
        <v>287718136</v>
      </c>
      <c r="K14" s="37">
        <f>K15+K16+K20+K24+K25+K26+K29+K36</f>
        <v>82060849</v>
      </c>
    </row>
    <row r="15" spans="1:11" x14ac:dyDescent="0.2">
      <c r="A15" s="186" t="s">
        <v>108</v>
      </c>
      <c r="B15" s="186"/>
      <c r="C15" s="186"/>
      <c r="D15" s="186"/>
      <c r="E15" s="186"/>
      <c r="F15" s="186"/>
      <c r="G15" s="15">
        <v>132</v>
      </c>
      <c r="H15" s="33">
        <v>47220884</v>
      </c>
      <c r="I15" s="33">
        <v>77459705</v>
      </c>
      <c r="J15" s="33">
        <v>-14667280</v>
      </c>
      <c r="K15" s="33">
        <v>694206</v>
      </c>
    </row>
    <row r="16" spans="1:11" x14ac:dyDescent="0.2">
      <c r="A16" s="231" t="s">
        <v>127</v>
      </c>
      <c r="B16" s="231"/>
      <c r="C16" s="231"/>
      <c r="D16" s="231"/>
      <c r="E16" s="231"/>
      <c r="F16" s="231"/>
      <c r="G16" s="20">
        <v>133</v>
      </c>
      <c r="H16" s="37">
        <f>SUM(H17:H19)</f>
        <v>28562583</v>
      </c>
      <c r="I16" s="37">
        <f>SUM(I17:I19)</f>
        <v>23127074</v>
      </c>
      <c r="J16" s="37">
        <f>SUM(J17:J19)</f>
        <v>175025224</v>
      </c>
      <c r="K16" s="37">
        <f>SUM(K17:K19)</f>
        <v>48773437</v>
      </c>
    </row>
    <row r="17" spans="1:11" x14ac:dyDescent="0.2">
      <c r="A17" s="228" t="s">
        <v>128</v>
      </c>
      <c r="B17" s="228"/>
      <c r="C17" s="228"/>
      <c r="D17" s="228"/>
      <c r="E17" s="228"/>
      <c r="F17" s="228"/>
      <c r="G17" s="15">
        <v>134</v>
      </c>
      <c r="H17" s="33">
        <v>18479656</v>
      </c>
      <c r="I17" s="33">
        <v>15821910</v>
      </c>
      <c r="J17" s="33">
        <v>111165546</v>
      </c>
      <c r="K17" s="33">
        <v>30863312</v>
      </c>
    </row>
    <row r="18" spans="1:11" x14ac:dyDescent="0.2">
      <c r="A18" s="228" t="s">
        <v>129</v>
      </c>
      <c r="B18" s="228"/>
      <c r="C18" s="228"/>
      <c r="D18" s="228"/>
      <c r="E18" s="228"/>
      <c r="F18" s="228"/>
      <c r="G18" s="15">
        <v>135</v>
      </c>
      <c r="H18" s="33">
        <v>30707</v>
      </c>
      <c r="I18" s="33">
        <v>707</v>
      </c>
      <c r="J18" s="33">
        <v>3124</v>
      </c>
      <c r="K18" s="33">
        <v>0</v>
      </c>
    </row>
    <row r="19" spans="1:11" x14ac:dyDescent="0.2">
      <c r="A19" s="228" t="s">
        <v>130</v>
      </c>
      <c r="B19" s="228"/>
      <c r="C19" s="228"/>
      <c r="D19" s="228"/>
      <c r="E19" s="228"/>
      <c r="F19" s="228"/>
      <c r="G19" s="15">
        <v>136</v>
      </c>
      <c r="H19" s="33">
        <v>10052220</v>
      </c>
      <c r="I19" s="33">
        <v>7304457</v>
      </c>
      <c r="J19" s="33">
        <v>63856554</v>
      </c>
      <c r="K19" s="33">
        <v>17910125</v>
      </c>
    </row>
    <row r="20" spans="1:11" x14ac:dyDescent="0.2">
      <c r="A20" s="231" t="s">
        <v>131</v>
      </c>
      <c r="B20" s="231"/>
      <c r="C20" s="231"/>
      <c r="D20" s="231"/>
      <c r="E20" s="231"/>
      <c r="F20" s="231"/>
      <c r="G20" s="20">
        <v>137</v>
      </c>
      <c r="H20" s="37">
        <f>SUM(H21:H23)</f>
        <v>72959651</v>
      </c>
      <c r="I20" s="37">
        <f>SUM(I21:I23)</f>
        <v>19600991</v>
      </c>
      <c r="J20" s="37">
        <f>SUM(J21:J23)</f>
        <v>96172096</v>
      </c>
      <c r="K20" s="37">
        <f>SUM(K21:K23)</f>
        <v>25151090</v>
      </c>
    </row>
    <row r="21" spans="1:11" x14ac:dyDescent="0.2">
      <c r="A21" s="228" t="s">
        <v>109</v>
      </c>
      <c r="B21" s="228"/>
      <c r="C21" s="228"/>
      <c r="D21" s="228"/>
      <c r="E21" s="228"/>
      <c r="F21" s="228"/>
      <c r="G21" s="15">
        <v>138</v>
      </c>
      <c r="H21" s="33">
        <v>45476795</v>
      </c>
      <c r="I21" s="33">
        <v>12070725</v>
      </c>
      <c r="J21" s="33">
        <v>58922531</v>
      </c>
      <c r="K21" s="33">
        <v>15626547</v>
      </c>
    </row>
    <row r="22" spans="1:11" x14ac:dyDescent="0.2">
      <c r="A22" s="228" t="s">
        <v>110</v>
      </c>
      <c r="B22" s="228"/>
      <c r="C22" s="228"/>
      <c r="D22" s="228"/>
      <c r="E22" s="228"/>
      <c r="F22" s="228"/>
      <c r="G22" s="15">
        <v>139</v>
      </c>
      <c r="H22" s="33">
        <v>16252648</v>
      </c>
      <c r="I22" s="33">
        <v>4498488</v>
      </c>
      <c r="J22" s="33">
        <v>22472806</v>
      </c>
      <c r="K22" s="33">
        <v>5677069</v>
      </c>
    </row>
    <row r="23" spans="1:11" x14ac:dyDescent="0.2">
      <c r="A23" s="228" t="s">
        <v>111</v>
      </c>
      <c r="B23" s="228"/>
      <c r="C23" s="228"/>
      <c r="D23" s="228"/>
      <c r="E23" s="228"/>
      <c r="F23" s="228"/>
      <c r="G23" s="15">
        <v>140</v>
      </c>
      <c r="H23" s="33">
        <v>11230208</v>
      </c>
      <c r="I23" s="33">
        <v>3031778</v>
      </c>
      <c r="J23" s="33">
        <v>14776759</v>
      </c>
      <c r="K23" s="33">
        <v>3847474</v>
      </c>
    </row>
    <row r="24" spans="1:11" x14ac:dyDescent="0.2">
      <c r="A24" s="186" t="s">
        <v>112</v>
      </c>
      <c r="B24" s="186"/>
      <c r="C24" s="186"/>
      <c r="D24" s="186"/>
      <c r="E24" s="186"/>
      <c r="F24" s="186"/>
      <c r="G24" s="15">
        <v>141</v>
      </c>
      <c r="H24" s="33">
        <v>18151981</v>
      </c>
      <c r="I24" s="33">
        <v>4483237</v>
      </c>
      <c r="J24" s="33">
        <v>13637412</v>
      </c>
      <c r="K24" s="33">
        <v>3316242</v>
      </c>
    </row>
    <row r="25" spans="1:11" x14ac:dyDescent="0.2">
      <c r="A25" s="186" t="s">
        <v>113</v>
      </c>
      <c r="B25" s="186"/>
      <c r="C25" s="186"/>
      <c r="D25" s="186"/>
      <c r="E25" s="186"/>
      <c r="F25" s="186"/>
      <c r="G25" s="15">
        <v>142</v>
      </c>
      <c r="H25" s="33">
        <v>21168853</v>
      </c>
      <c r="I25" s="33">
        <v>6579503</v>
      </c>
      <c r="J25" s="33">
        <v>12929838</v>
      </c>
      <c r="K25" s="33">
        <v>2697764</v>
      </c>
    </row>
    <row r="26" spans="1:11" x14ac:dyDescent="0.2">
      <c r="A26" s="231" t="s">
        <v>132</v>
      </c>
      <c r="B26" s="231"/>
      <c r="C26" s="231"/>
      <c r="D26" s="231"/>
      <c r="E26" s="231"/>
      <c r="F26" s="231"/>
      <c r="G26" s="20">
        <v>143</v>
      </c>
      <c r="H26" s="37">
        <f>H27+H28</f>
        <v>13101888</v>
      </c>
      <c r="I26" s="37">
        <f>I27+I28</f>
        <v>13101888</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13101888</v>
      </c>
      <c r="I28" s="33">
        <v>13101888</v>
      </c>
      <c r="J28" s="33">
        <v>0</v>
      </c>
      <c r="K28" s="33">
        <v>0</v>
      </c>
    </row>
    <row r="29" spans="1:11" x14ac:dyDescent="0.2">
      <c r="A29" s="231" t="s">
        <v>135</v>
      </c>
      <c r="B29" s="231"/>
      <c r="C29" s="231"/>
      <c r="D29" s="231"/>
      <c r="E29" s="231"/>
      <c r="F29" s="231"/>
      <c r="G29" s="20">
        <v>146</v>
      </c>
      <c r="H29" s="37">
        <f>SUM(H30:H35)</f>
        <v>1774277</v>
      </c>
      <c r="I29" s="37">
        <f>SUM(I30:I35)</f>
        <v>1774277</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879521</v>
      </c>
      <c r="I32" s="33">
        <v>879521</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894756</v>
      </c>
      <c r="I35" s="33">
        <v>894756</v>
      </c>
      <c r="J35" s="33">
        <v>0</v>
      </c>
      <c r="K35" s="33">
        <v>0</v>
      </c>
    </row>
    <row r="36" spans="1:11" x14ac:dyDescent="0.2">
      <c r="A36" s="186" t="s">
        <v>114</v>
      </c>
      <c r="B36" s="186"/>
      <c r="C36" s="186"/>
      <c r="D36" s="186"/>
      <c r="E36" s="186"/>
      <c r="F36" s="186"/>
      <c r="G36" s="15">
        <v>153</v>
      </c>
      <c r="H36" s="33">
        <v>5528867</v>
      </c>
      <c r="I36" s="33">
        <v>3795922</v>
      </c>
      <c r="J36" s="33">
        <v>4620846</v>
      </c>
      <c r="K36" s="33">
        <v>1428110</v>
      </c>
    </row>
    <row r="37" spans="1:11" x14ac:dyDescent="0.2">
      <c r="A37" s="222" t="s">
        <v>142</v>
      </c>
      <c r="B37" s="222"/>
      <c r="C37" s="222"/>
      <c r="D37" s="222"/>
      <c r="E37" s="222"/>
      <c r="F37" s="222"/>
      <c r="G37" s="20">
        <v>154</v>
      </c>
      <c r="H37" s="37">
        <f>SUM(H38:H47)</f>
        <v>23671167</v>
      </c>
      <c r="I37" s="37">
        <f>SUM(I38:I47)</f>
        <v>5644723</v>
      </c>
      <c r="J37" s="37">
        <f>SUM(J38:J47)</f>
        <v>6566547</v>
      </c>
      <c r="K37" s="37">
        <f>SUM(K38:K47)</f>
        <v>4636100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9553371</v>
      </c>
      <c r="I40" s="33">
        <v>824148</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46386</v>
      </c>
      <c r="K42" s="33">
        <v>43987</v>
      </c>
    </row>
    <row r="43" spans="1:11" x14ac:dyDescent="0.2">
      <c r="A43" s="186" t="s">
        <v>148</v>
      </c>
      <c r="B43" s="186"/>
      <c r="C43" s="186"/>
      <c r="D43" s="186"/>
      <c r="E43" s="186"/>
      <c r="F43" s="186"/>
      <c r="G43" s="15">
        <v>160</v>
      </c>
      <c r="H43" s="33">
        <v>2428450</v>
      </c>
      <c r="I43" s="33">
        <v>0</v>
      </c>
      <c r="J43" s="33">
        <v>258904</v>
      </c>
      <c r="K43" s="33">
        <v>258904</v>
      </c>
    </row>
    <row r="44" spans="1:11" x14ac:dyDescent="0.2">
      <c r="A44" s="186" t="s">
        <v>149</v>
      </c>
      <c r="B44" s="186"/>
      <c r="C44" s="186"/>
      <c r="D44" s="186"/>
      <c r="E44" s="186"/>
      <c r="F44" s="186"/>
      <c r="G44" s="15">
        <v>161</v>
      </c>
      <c r="H44" s="33">
        <v>102350</v>
      </c>
      <c r="I44" s="33">
        <v>0</v>
      </c>
      <c r="J44" s="33">
        <v>83</v>
      </c>
      <c r="K44" s="33">
        <v>3</v>
      </c>
    </row>
    <row r="45" spans="1:11" x14ac:dyDescent="0.2">
      <c r="A45" s="186" t="s">
        <v>150</v>
      </c>
      <c r="B45" s="186"/>
      <c r="C45" s="186"/>
      <c r="D45" s="186"/>
      <c r="E45" s="186"/>
      <c r="F45" s="186"/>
      <c r="G45" s="15">
        <v>162</v>
      </c>
      <c r="H45" s="33">
        <v>11586924</v>
      </c>
      <c r="I45" s="33">
        <v>4820503</v>
      </c>
      <c r="J45" s="33">
        <v>6261174</v>
      </c>
      <c r="K45" s="33">
        <v>4333206</v>
      </c>
    </row>
    <row r="46" spans="1:11" x14ac:dyDescent="0.2">
      <c r="A46" s="186" t="s">
        <v>151</v>
      </c>
      <c r="B46" s="186"/>
      <c r="C46" s="186"/>
      <c r="D46" s="186"/>
      <c r="E46" s="186"/>
      <c r="F46" s="186"/>
      <c r="G46" s="15">
        <v>163</v>
      </c>
      <c r="H46" s="33">
        <v>72</v>
      </c>
      <c r="I46" s="33">
        <v>72</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47308323</v>
      </c>
      <c r="I48" s="37">
        <f>SUM(I49:I55)</f>
        <v>25482092</v>
      </c>
      <c r="J48" s="37">
        <f>SUM(J49:J55)</f>
        <v>21992802</v>
      </c>
      <c r="K48" s="37">
        <f>SUM(K49:K55)</f>
        <v>8345342</v>
      </c>
    </row>
    <row r="49" spans="1:11" ht="25.15" customHeight="1" x14ac:dyDescent="0.2">
      <c r="A49" s="186" t="s">
        <v>154</v>
      </c>
      <c r="B49" s="186"/>
      <c r="C49" s="186"/>
      <c r="D49" s="186"/>
      <c r="E49" s="186"/>
      <c r="F49" s="186"/>
      <c r="G49" s="15">
        <v>166</v>
      </c>
      <c r="H49" s="33">
        <v>4310688</v>
      </c>
      <c r="I49" s="33">
        <v>1066007</v>
      </c>
      <c r="J49" s="33">
        <v>13385</v>
      </c>
      <c r="K49" s="33">
        <v>0</v>
      </c>
    </row>
    <row r="50" spans="1:11" x14ac:dyDescent="0.2">
      <c r="A50" s="223" t="s">
        <v>155</v>
      </c>
      <c r="B50" s="223"/>
      <c r="C50" s="223"/>
      <c r="D50" s="223"/>
      <c r="E50" s="223"/>
      <c r="F50" s="223"/>
      <c r="G50" s="15">
        <v>167</v>
      </c>
      <c r="H50" s="33">
        <v>2081</v>
      </c>
      <c r="I50" s="33">
        <v>1487</v>
      </c>
      <c r="J50" s="33">
        <v>6146</v>
      </c>
      <c r="K50" s="33">
        <v>0</v>
      </c>
    </row>
    <row r="51" spans="1:11" x14ac:dyDescent="0.2">
      <c r="A51" s="223" t="s">
        <v>156</v>
      </c>
      <c r="B51" s="223"/>
      <c r="C51" s="223"/>
      <c r="D51" s="223"/>
      <c r="E51" s="223"/>
      <c r="F51" s="223"/>
      <c r="G51" s="15">
        <v>168</v>
      </c>
      <c r="H51" s="33">
        <v>26739521</v>
      </c>
      <c r="I51" s="33">
        <v>23855366</v>
      </c>
      <c r="J51" s="33">
        <v>12809431</v>
      </c>
      <c r="K51" s="33">
        <v>8345342</v>
      </c>
    </row>
    <row r="52" spans="1:11" x14ac:dyDescent="0.2">
      <c r="A52" s="223" t="s">
        <v>157</v>
      </c>
      <c r="B52" s="223"/>
      <c r="C52" s="223"/>
      <c r="D52" s="223"/>
      <c r="E52" s="223"/>
      <c r="F52" s="223"/>
      <c r="G52" s="15">
        <v>169</v>
      </c>
      <c r="H52" s="33">
        <v>16256033</v>
      </c>
      <c r="I52" s="33">
        <v>559232</v>
      </c>
      <c r="J52" s="33">
        <v>9163840</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141716720</v>
      </c>
      <c r="I60" s="37">
        <f t="shared" ref="I60:K60" si="0">I8+I37+I56+I57</f>
        <v>113026011</v>
      </c>
      <c r="J60" s="37">
        <f t="shared" si="0"/>
        <v>282733421</v>
      </c>
      <c r="K60" s="37">
        <f t="shared" si="0"/>
        <v>72405675</v>
      </c>
    </row>
    <row r="61" spans="1:11" x14ac:dyDescent="0.2">
      <c r="A61" s="222" t="s">
        <v>166</v>
      </c>
      <c r="B61" s="222"/>
      <c r="C61" s="222"/>
      <c r="D61" s="222"/>
      <c r="E61" s="222"/>
      <c r="F61" s="222"/>
      <c r="G61" s="20">
        <v>178</v>
      </c>
      <c r="H61" s="37">
        <f>H14+H48+H58+H59</f>
        <v>255777307</v>
      </c>
      <c r="I61" s="37">
        <f t="shared" ref="I61:K61" si="1">I14+I48+I58+I59</f>
        <v>175404689</v>
      </c>
      <c r="J61" s="37">
        <f t="shared" si="1"/>
        <v>309710938</v>
      </c>
      <c r="K61" s="37">
        <f t="shared" si="1"/>
        <v>90406191</v>
      </c>
    </row>
    <row r="62" spans="1:11" x14ac:dyDescent="0.2">
      <c r="A62" s="222" t="s">
        <v>167</v>
      </c>
      <c r="B62" s="222"/>
      <c r="C62" s="222"/>
      <c r="D62" s="222"/>
      <c r="E62" s="222"/>
      <c r="F62" s="222"/>
      <c r="G62" s="20">
        <v>179</v>
      </c>
      <c r="H62" s="37">
        <f>H60-H61</f>
        <v>-114060587</v>
      </c>
      <c r="I62" s="37">
        <f t="shared" ref="I62:K62" si="2">I60-I61</f>
        <v>-62378678</v>
      </c>
      <c r="J62" s="37">
        <f t="shared" si="2"/>
        <v>-26977517</v>
      </c>
      <c r="K62" s="37">
        <f t="shared" si="2"/>
        <v>-18000516</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-114060587</v>
      </c>
      <c r="I64" s="37">
        <f t="shared" ref="I64:K64" si="4">+IF((I60-I61)&lt;0,(I60-I61),0)</f>
        <v>-62378678</v>
      </c>
      <c r="J64" s="37">
        <f t="shared" si="4"/>
        <v>-26977517</v>
      </c>
      <c r="K64" s="37">
        <f t="shared" si="4"/>
        <v>-18000516</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-114060587</v>
      </c>
      <c r="I66" s="37">
        <f t="shared" ref="I66:K66" si="5">I62-I65</f>
        <v>-62378678</v>
      </c>
      <c r="J66" s="37">
        <f t="shared" si="5"/>
        <v>-26977517</v>
      </c>
      <c r="K66" s="37">
        <f t="shared" si="5"/>
        <v>-18000516</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-114060587</v>
      </c>
      <c r="I68" s="37">
        <f t="shared" ref="I68:K68" si="7">+IF((I62-I65)&lt;0,(I62-I65),0)</f>
        <v>-62378678</v>
      </c>
      <c r="J68" s="37">
        <f t="shared" si="7"/>
        <v>-26977517</v>
      </c>
      <c r="K68" s="37">
        <f t="shared" si="7"/>
        <v>-18000516</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-114060587</v>
      </c>
      <c r="I89" s="40">
        <v>-62378678</v>
      </c>
      <c r="J89" s="40">
        <v>-26977517</v>
      </c>
      <c r="K89" s="40">
        <v>-18000516</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-114060587</v>
      </c>
      <c r="I101" s="39">
        <f>I89+I100</f>
        <v>-62378678</v>
      </c>
      <c r="J101" s="39">
        <f>J89+J100</f>
        <v>-26977517</v>
      </c>
      <c r="K101" s="39">
        <f>K89+K100</f>
        <v>-18000516</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workbookViewId="0">
      <selection activeCell="I60" sqref="I6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445</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-114060587</v>
      </c>
      <c r="I8" s="43">
        <v>-26977517</v>
      </c>
    </row>
    <row r="9" spans="1:9" ht="12.75" customHeight="1" x14ac:dyDescent="0.2">
      <c r="A9" s="247" t="s">
        <v>211</v>
      </c>
      <c r="B9" s="248"/>
      <c r="C9" s="248"/>
      <c r="D9" s="248"/>
      <c r="E9" s="248"/>
      <c r="F9" s="249"/>
      <c r="G9" s="25">
        <v>2</v>
      </c>
      <c r="H9" s="44">
        <f>H10+H11+H12+H13+H14+H15+H16+H17</f>
        <v>-87670832</v>
      </c>
      <c r="I9" s="44">
        <f>I10+I11+I12+I13+I14+I15+I16+I17</f>
        <v>-16930740</v>
      </c>
    </row>
    <row r="10" spans="1:9" ht="12.75" customHeight="1" x14ac:dyDescent="0.2">
      <c r="A10" s="239" t="s">
        <v>212</v>
      </c>
      <c r="B10" s="240"/>
      <c r="C10" s="240"/>
      <c r="D10" s="240"/>
      <c r="E10" s="240"/>
      <c r="F10" s="241"/>
      <c r="G10" s="26">
        <v>3</v>
      </c>
      <c r="H10" s="45">
        <v>18151981</v>
      </c>
      <c r="I10" s="45">
        <v>13637412</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-12084171</v>
      </c>
      <c r="I13" s="45">
        <v>-261572</v>
      </c>
    </row>
    <row r="14" spans="1:9" ht="12.75" customHeight="1" x14ac:dyDescent="0.2">
      <c r="A14" s="239" t="s">
        <v>216</v>
      </c>
      <c r="B14" s="240"/>
      <c r="C14" s="240"/>
      <c r="D14" s="240"/>
      <c r="E14" s="240"/>
      <c r="F14" s="241"/>
      <c r="G14" s="26">
        <v>7</v>
      </c>
      <c r="H14" s="45">
        <v>31050209</v>
      </c>
      <c r="I14" s="45">
        <v>12822815</v>
      </c>
    </row>
    <row r="15" spans="1:9" ht="12.75" customHeight="1" x14ac:dyDescent="0.2">
      <c r="A15" s="239" t="s">
        <v>217</v>
      </c>
      <c r="B15" s="240"/>
      <c r="C15" s="240"/>
      <c r="D15" s="240"/>
      <c r="E15" s="240"/>
      <c r="F15" s="241"/>
      <c r="G15" s="26">
        <v>8</v>
      </c>
      <c r="H15" s="45">
        <v>-1774277</v>
      </c>
      <c r="I15" s="45">
        <v>0</v>
      </c>
    </row>
    <row r="16" spans="1:9" ht="12.75" customHeight="1" x14ac:dyDescent="0.2">
      <c r="A16" s="239" t="s">
        <v>218</v>
      </c>
      <c r="B16" s="240"/>
      <c r="C16" s="240"/>
      <c r="D16" s="240"/>
      <c r="E16" s="240"/>
      <c r="F16" s="241"/>
      <c r="G16" s="26">
        <v>9</v>
      </c>
      <c r="H16" s="45">
        <v>4671190</v>
      </c>
      <c r="I16" s="45">
        <v>2908812</v>
      </c>
    </row>
    <row r="17" spans="1:9" ht="25.15" customHeight="1" x14ac:dyDescent="0.2">
      <c r="A17" s="239" t="s">
        <v>219</v>
      </c>
      <c r="B17" s="240"/>
      <c r="C17" s="240"/>
      <c r="D17" s="240"/>
      <c r="E17" s="240"/>
      <c r="F17" s="241"/>
      <c r="G17" s="26">
        <v>10</v>
      </c>
      <c r="H17" s="45">
        <v>-127685764</v>
      </c>
      <c r="I17" s="45">
        <v>-46038207</v>
      </c>
    </row>
    <row r="18" spans="1:9" ht="28.15" customHeight="1" x14ac:dyDescent="0.2">
      <c r="A18" s="244" t="s">
        <v>390</v>
      </c>
      <c r="B18" s="245"/>
      <c r="C18" s="245"/>
      <c r="D18" s="245"/>
      <c r="E18" s="245"/>
      <c r="F18" s="246"/>
      <c r="G18" s="25">
        <v>11</v>
      </c>
      <c r="H18" s="44">
        <f>H8+H9</f>
        <v>-201731419</v>
      </c>
      <c r="I18" s="44">
        <f>I8+I9</f>
        <v>-43908257</v>
      </c>
    </row>
    <row r="19" spans="1:9" ht="12.75" customHeight="1" x14ac:dyDescent="0.2">
      <c r="A19" s="247" t="s">
        <v>220</v>
      </c>
      <c r="B19" s="248"/>
      <c r="C19" s="248"/>
      <c r="D19" s="248"/>
      <c r="E19" s="248"/>
      <c r="F19" s="249"/>
      <c r="G19" s="25">
        <v>12</v>
      </c>
      <c r="H19" s="44">
        <f>H20+H21+H22+H23</f>
        <v>81794115</v>
      </c>
      <c r="I19" s="44">
        <f>I20+I21+I22+I23</f>
        <v>-170093037</v>
      </c>
    </row>
    <row r="20" spans="1:9" ht="12.75" customHeight="1" x14ac:dyDescent="0.2">
      <c r="A20" s="239" t="s">
        <v>221</v>
      </c>
      <c r="B20" s="240"/>
      <c r="C20" s="240"/>
      <c r="D20" s="240"/>
      <c r="E20" s="240"/>
      <c r="F20" s="241"/>
      <c r="G20" s="26">
        <v>13</v>
      </c>
      <c r="H20" s="45">
        <v>167771947</v>
      </c>
      <c r="I20" s="45">
        <v>-229061719</v>
      </c>
    </row>
    <row r="21" spans="1:9" ht="12.75" customHeight="1" x14ac:dyDescent="0.2">
      <c r="A21" s="239" t="s">
        <v>222</v>
      </c>
      <c r="B21" s="240"/>
      <c r="C21" s="240"/>
      <c r="D21" s="240"/>
      <c r="E21" s="240"/>
      <c r="F21" s="241"/>
      <c r="G21" s="26">
        <v>14</v>
      </c>
      <c r="H21" s="45">
        <v>-97142876</v>
      </c>
      <c r="I21" s="45">
        <v>44037887</v>
      </c>
    </row>
    <row r="22" spans="1:9" ht="12.75" customHeight="1" x14ac:dyDescent="0.2">
      <c r="A22" s="239" t="s">
        <v>223</v>
      </c>
      <c r="B22" s="240"/>
      <c r="C22" s="240"/>
      <c r="D22" s="240"/>
      <c r="E22" s="240"/>
      <c r="F22" s="241"/>
      <c r="G22" s="26">
        <v>15</v>
      </c>
      <c r="H22" s="45">
        <v>11165044</v>
      </c>
      <c r="I22" s="45">
        <v>14930795</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-119937304</v>
      </c>
      <c r="I24" s="44">
        <f>I18+I19</f>
        <v>-214001294</v>
      </c>
    </row>
    <row r="25" spans="1:9" ht="12.75" customHeight="1" x14ac:dyDescent="0.2">
      <c r="A25" s="235" t="s">
        <v>226</v>
      </c>
      <c r="B25" s="236"/>
      <c r="C25" s="236"/>
      <c r="D25" s="236"/>
      <c r="E25" s="236"/>
      <c r="F25" s="237"/>
      <c r="G25" s="26">
        <v>18</v>
      </c>
      <c r="H25" s="45">
        <v>-14949</v>
      </c>
      <c r="I25" s="45">
        <v>-48950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-119952253</v>
      </c>
      <c r="I27" s="46">
        <f>I24+I25+I26</f>
        <v>-214050244</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418299</v>
      </c>
      <c r="I31" s="48">
        <v>357</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4270000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4688299</v>
      </c>
      <c r="I35" s="49">
        <f>I29+I30+I31+I32+I33+I34</f>
        <v>357</v>
      </c>
    </row>
    <row r="36" spans="1:9" ht="22.9" customHeight="1" x14ac:dyDescent="0.2">
      <c r="A36" s="235" t="s">
        <v>237</v>
      </c>
      <c r="B36" s="236"/>
      <c r="C36" s="236"/>
      <c r="D36" s="236"/>
      <c r="E36" s="236"/>
      <c r="F36" s="237"/>
      <c r="G36" s="26">
        <v>28</v>
      </c>
      <c r="H36" s="48">
        <v>-106225</v>
      </c>
      <c r="I36" s="48">
        <v>-25907</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-106225</v>
      </c>
      <c r="I41" s="49">
        <f>I36+I37+I38+I39+I40</f>
        <v>-25907</v>
      </c>
    </row>
    <row r="42" spans="1:9" ht="29.45" customHeight="1" x14ac:dyDescent="0.2">
      <c r="A42" s="262" t="s">
        <v>243</v>
      </c>
      <c r="B42" s="263"/>
      <c r="C42" s="263"/>
      <c r="D42" s="263"/>
      <c r="E42" s="263"/>
      <c r="F42" s="264"/>
      <c r="G42" s="27">
        <v>34</v>
      </c>
      <c r="H42" s="50">
        <f>H35+H41</f>
        <v>4582074</v>
      </c>
      <c r="I42" s="50">
        <f>I35+I41</f>
        <v>-25550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116692626</v>
      </c>
      <c r="I46" s="48">
        <v>225857291</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116692626</v>
      </c>
      <c r="I48" s="49">
        <f>I44+I45+I46+I47</f>
        <v>225857291</v>
      </c>
    </row>
    <row r="49" spans="1:9" ht="24.6" customHeight="1" x14ac:dyDescent="0.2">
      <c r="A49" s="235" t="s">
        <v>389</v>
      </c>
      <c r="B49" s="236"/>
      <c r="C49" s="236"/>
      <c r="D49" s="236"/>
      <c r="E49" s="236"/>
      <c r="F49" s="237"/>
      <c r="G49" s="26">
        <v>40</v>
      </c>
      <c r="H49" s="48">
        <v>0</v>
      </c>
      <c r="I49" s="48">
        <v>-4278669</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-5491</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-6690772</v>
      </c>
    </row>
    <row r="54" spans="1:9" ht="30.6" customHeight="1" x14ac:dyDescent="0.2">
      <c r="A54" s="244" t="s">
        <v>254</v>
      </c>
      <c r="B54" s="245"/>
      <c r="C54" s="245"/>
      <c r="D54" s="245"/>
      <c r="E54" s="245"/>
      <c r="F54" s="246"/>
      <c r="G54" s="25">
        <v>45</v>
      </c>
      <c r="H54" s="49">
        <f>H49+H50+H51+H52+H53</f>
        <v>-5491</v>
      </c>
      <c r="I54" s="49">
        <f>I49+I50+I51+I52+I53</f>
        <v>-10969441</v>
      </c>
    </row>
    <row r="55" spans="1:9" ht="29.45" customHeight="1" x14ac:dyDescent="0.2">
      <c r="A55" s="265" t="s">
        <v>255</v>
      </c>
      <c r="B55" s="266"/>
      <c r="C55" s="266"/>
      <c r="D55" s="266"/>
      <c r="E55" s="266"/>
      <c r="F55" s="267"/>
      <c r="G55" s="25">
        <v>46</v>
      </c>
      <c r="H55" s="49">
        <f>H48+H54</f>
        <v>116687135</v>
      </c>
      <c r="I55" s="49">
        <f>I48+I54</f>
        <v>214887850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1316956</v>
      </c>
      <c r="I57" s="49">
        <f>I27+I42+I55+I56</f>
        <v>812056</v>
      </c>
    </row>
    <row r="58" spans="1:9" x14ac:dyDescent="0.2">
      <c r="A58" s="268" t="s">
        <v>258</v>
      </c>
      <c r="B58" s="269"/>
      <c r="C58" s="269"/>
      <c r="D58" s="269"/>
      <c r="E58" s="269"/>
      <c r="F58" s="270"/>
      <c r="G58" s="26">
        <v>49</v>
      </c>
      <c r="H58" s="48">
        <v>13546</v>
      </c>
      <c r="I58" s="48">
        <v>1330502</v>
      </c>
    </row>
    <row r="59" spans="1:9" ht="31.15" customHeight="1" x14ac:dyDescent="0.2">
      <c r="A59" s="262" t="s">
        <v>259</v>
      </c>
      <c r="B59" s="263"/>
      <c r="C59" s="263"/>
      <c r="D59" s="263"/>
      <c r="E59" s="263"/>
      <c r="F59" s="264"/>
      <c r="G59" s="27">
        <v>50</v>
      </c>
      <c r="H59" s="50">
        <f>H57+H58</f>
        <v>1330502</v>
      </c>
      <c r="I59" s="50">
        <f>I57+I58</f>
        <v>2142558</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447</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12" zoomScale="80" zoomScaleSheetLayoutView="80" workbookViewId="0">
      <selection activeCell="K49" sqref="K49"/>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181214000</v>
      </c>
      <c r="I7" s="65">
        <v>341868225</v>
      </c>
      <c r="J7" s="65">
        <v>0</v>
      </c>
      <c r="K7" s="65">
        <v>0</v>
      </c>
      <c r="L7" s="65">
        <v>0</v>
      </c>
      <c r="M7" s="65">
        <v>0</v>
      </c>
      <c r="N7" s="65">
        <v>226078814</v>
      </c>
      <c r="O7" s="65">
        <v>0</v>
      </c>
      <c r="P7" s="65">
        <v>0</v>
      </c>
      <c r="Q7" s="65">
        <v>0</v>
      </c>
      <c r="R7" s="65">
        <v>0</v>
      </c>
      <c r="S7" s="65">
        <v>-348731465</v>
      </c>
      <c r="T7" s="65">
        <v>0</v>
      </c>
      <c r="U7" s="66">
        <f>H7+I7+J7+K7-L7+M7+N7+O7+P7+Q7+R7+S7+T7</f>
        <v>400429574</v>
      </c>
      <c r="V7" s="65">
        <v>0</v>
      </c>
      <c r="W7" s="66">
        <f>U7+V7</f>
        <v>400429574</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-712988291</v>
      </c>
      <c r="T9" s="65">
        <v>0</v>
      </c>
      <c r="U9" s="66">
        <f t="shared" si="0"/>
        <v>-712988291</v>
      </c>
      <c r="V9" s="65">
        <v>0</v>
      </c>
      <c r="W9" s="66">
        <f t="shared" si="1"/>
        <v>-712988291</v>
      </c>
    </row>
    <row r="10" spans="1:23" ht="24" customHeight="1" x14ac:dyDescent="0.2">
      <c r="A10" s="288" t="s">
        <v>375</v>
      </c>
      <c r="B10" s="288"/>
      <c r="C10" s="288"/>
      <c r="D10" s="288"/>
      <c r="E10" s="288"/>
      <c r="F10" s="288"/>
      <c r="G10" s="7">
        <v>4</v>
      </c>
      <c r="H10" s="66">
        <f>H7+H8+H9</f>
        <v>181214000</v>
      </c>
      <c r="I10" s="66">
        <f t="shared" ref="I10:W10" si="2">I7+I8+I9</f>
        <v>341868225</v>
      </c>
      <c r="J10" s="66">
        <f t="shared" si="2"/>
        <v>0</v>
      </c>
      <c r="K10" s="66">
        <f>K7+K8+K9</f>
        <v>0</v>
      </c>
      <c r="L10" s="66">
        <f t="shared" si="2"/>
        <v>0</v>
      </c>
      <c r="M10" s="66">
        <f t="shared" si="2"/>
        <v>0</v>
      </c>
      <c r="N10" s="66">
        <f t="shared" si="2"/>
        <v>226078814</v>
      </c>
      <c r="O10" s="66">
        <f t="shared" si="2"/>
        <v>0</v>
      </c>
      <c r="P10" s="66">
        <f t="shared" si="2"/>
        <v>0</v>
      </c>
      <c r="Q10" s="66">
        <f t="shared" si="2"/>
        <v>0</v>
      </c>
      <c r="R10" s="66">
        <f t="shared" si="2"/>
        <v>0</v>
      </c>
      <c r="S10" s="66">
        <f t="shared" si="2"/>
        <v>-1061719756</v>
      </c>
      <c r="T10" s="66">
        <f t="shared" si="2"/>
        <v>0</v>
      </c>
      <c r="U10" s="66">
        <f t="shared" si="2"/>
        <v>-312558717</v>
      </c>
      <c r="V10" s="66">
        <f t="shared" si="2"/>
        <v>0</v>
      </c>
      <c r="W10" s="66">
        <f t="shared" si="2"/>
        <v>-312558717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-114060587</v>
      </c>
      <c r="U11" s="66">
        <f>H11+I11+J11+K11-L11+M11+N11+O11+P11+Q11+R11+S11+T11</f>
        <v>-114060587</v>
      </c>
      <c r="V11" s="65">
        <v>0</v>
      </c>
      <c r="W11" s="66">
        <f t="shared" ref="W11:W28" si="3">U11+V11</f>
        <v>-114060587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181214000</v>
      </c>
      <c r="I29" s="68">
        <f t="shared" ref="I29:W29" si="5">SUM(I10:I28)</f>
        <v>341868225</v>
      </c>
      <c r="J29" s="68">
        <f t="shared" si="5"/>
        <v>0</v>
      </c>
      <c r="K29" s="68">
        <f t="shared" si="5"/>
        <v>0</v>
      </c>
      <c r="L29" s="68">
        <f t="shared" si="5"/>
        <v>0</v>
      </c>
      <c r="M29" s="68">
        <f t="shared" si="5"/>
        <v>0</v>
      </c>
      <c r="N29" s="68">
        <f t="shared" si="5"/>
        <v>226078814</v>
      </c>
      <c r="O29" s="68">
        <f t="shared" si="5"/>
        <v>0</v>
      </c>
      <c r="P29" s="68">
        <f t="shared" si="5"/>
        <v>0</v>
      </c>
      <c r="Q29" s="68">
        <f t="shared" si="5"/>
        <v>0</v>
      </c>
      <c r="R29" s="68">
        <f t="shared" si="5"/>
        <v>0</v>
      </c>
      <c r="S29" s="68">
        <f t="shared" si="5"/>
        <v>-1061719756</v>
      </c>
      <c r="T29" s="68">
        <f t="shared" si="5"/>
        <v>-114060587</v>
      </c>
      <c r="U29" s="68">
        <f t="shared" si="5"/>
        <v>-426619304</v>
      </c>
      <c r="V29" s="68">
        <f t="shared" si="5"/>
        <v>0</v>
      </c>
      <c r="W29" s="68">
        <f t="shared" si="5"/>
        <v>-426619304</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-114060587</v>
      </c>
      <c r="U32" s="66">
        <f t="shared" si="7"/>
        <v>-114060587</v>
      </c>
      <c r="V32" s="66">
        <f t="shared" si="7"/>
        <v>0</v>
      </c>
      <c r="W32" s="66">
        <f t="shared" si="7"/>
        <v>-114060587</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181214000</v>
      </c>
      <c r="I35" s="65">
        <v>341868225</v>
      </c>
      <c r="J35" s="65">
        <v>0</v>
      </c>
      <c r="K35" s="65">
        <v>0</v>
      </c>
      <c r="L35" s="65">
        <v>0</v>
      </c>
      <c r="M35" s="65">
        <v>0</v>
      </c>
      <c r="N35" s="65">
        <v>226078814</v>
      </c>
      <c r="O35" s="65">
        <v>0</v>
      </c>
      <c r="P35" s="65">
        <v>0</v>
      </c>
      <c r="Q35" s="65">
        <v>0</v>
      </c>
      <c r="R35" s="65">
        <v>0</v>
      </c>
      <c r="S35" s="65">
        <v>-1175780343</v>
      </c>
      <c r="T35" s="65">
        <v>0</v>
      </c>
      <c r="U35" s="69">
        <f t="shared" ref="U35:U37" si="9">H35+I35+J35+K35-L35+M35+N35+O35+P35+Q35+R35+S35+T35</f>
        <v>-426619304</v>
      </c>
      <c r="V35" s="65">
        <v>0</v>
      </c>
      <c r="W35" s="69">
        <f t="shared" ref="W35:W37" si="10">U35+V35</f>
        <v>-426619304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-1028956</v>
      </c>
      <c r="T37" s="65">
        <v>0</v>
      </c>
      <c r="U37" s="69">
        <f t="shared" si="9"/>
        <v>-1028956</v>
      </c>
      <c r="V37" s="65">
        <v>0</v>
      </c>
      <c r="W37" s="69">
        <f t="shared" si="10"/>
        <v>-1028956</v>
      </c>
    </row>
    <row r="38" spans="1:23" ht="25.5" customHeight="1" x14ac:dyDescent="0.2">
      <c r="A38" s="304" t="s">
        <v>378</v>
      </c>
      <c r="B38" s="304"/>
      <c r="C38" s="304"/>
      <c r="D38" s="304"/>
      <c r="E38" s="304"/>
      <c r="F38" s="304"/>
      <c r="G38" s="6">
        <v>30</v>
      </c>
      <c r="H38" s="69">
        <f>H35+H36+H37</f>
        <v>181214000</v>
      </c>
      <c r="I38" s="69">
        <f t="shared" ref="I38:W38" si="11">I35+I36+I37</f>
        <v>341868225</v>
      </c>
      <c r="J38" s="69">
        <f t="shared" si="11"/>
        <v>0</v>
      </c>
      <c r="K38" s="69">
        <f t="shared" si="11"/>
        <v>0</v>
      </c>
      <c r="L38" s="69">
        <f t="shared" si="11"/>
        <v>0</v>
      </c>
      <c r="M38" s="69">
        <f t="shared" si="11"/>
        <v>0</v>
      </c>
      <c r="N38" s="69">
        <f t="shared" si="11"/>
        <v>226078814</v>
      </c>
      <c r="O38" s="69">
        <f t="shared" si="11"/>
        <v>0</v>
      </c>
      <c r="P38" s="69">
        <f t="shared" si="11"/>
        <v>0</v>
      </c>
      <c r="Q38" s="69">
        <f t="shared" si="11"/>
        <v>0</v>
      </c>
      <c r="R38" s="69">
        <f t="shared" si="11"/>
        <v>0</v>
      </c>
      <c r="S38" s="69">
        <f t="shared" si="11"/>
        <v>-1176809299</v>
      </c>
      <c r="T38" s="69">
        <f t="shared" si="11"/>
        <v>0</v>
      </c>
      <c r="U38" s="69">
        <f t="shared" si="11"/>
        <v>-427648260</v>
      </c>
      <c r="V38" s="69">
        <f t="shared" si="11"/>
        <v>0</v>
      </c>
      <c r="W38" s="69">
        <f t="shared" si="11"/>
        <v>-427648260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-26977517</v>
      </c>
      <c r="U39" s="69">
        <f t="shared" ref="U39:U56" si="12">H39+I39+J39+K39-L39+M39+N39+O39+P39+Q39+R39+S39+T39</f>
        <v>-26977517</v>
      </c>
      <c r="V39" s="65">
        <v>0</v>
      </c>
      <c r="W39" s="69">
        <f t="shared" ref="W39:W56" si="13">U39+V39</f>
        <v>-26977517</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181214000</v>
      </c>
      <c r="I57" s="70">
        <f t="shared" ref="I57:W57" si="14">SUM(I38:I56)</f>
        <v>341868225</v>
      </c>
      <c r="J57" s="70">
        <f t="shared" si="14"/>
        <v>0</v>
      </c>
      <c r="K57" s="70">
        <f t="shared" si="14"/>
        <v>0</v>
      </c>
      <c r="L57" s="70">
        <f t="shared" si="14"/>
        <v>0</v>
      </c>
      <c r="M57" s="70">
        <f t="shared" si="14"/>
        <v>0</v>
      </c>
      <c r="N57" s="70">
        <f t="shared" si="14"/>
        <v>226078814</v>
      </c>
      <c r="O57" s="70">
        <f t="shared" si="14"/>
        <v>0</v>
      </c>
      <c r="P57" s="70">
        <f t="shared" si="14"/>
        <v>0</v>
      </c>
      <c r="Q57" s="70">
        <f t="shared" si="14"/>
        <v>0</v>
      </c>
      <c r="R57" s="70">
        <f t="shared" si="14"/>
        <v>0</v>
      </c>
      <c r="S57" s="70">
        <f t="shared" si="14"/>
        <v>-1176809299</v>
      </c>
      <c r="T57" s="70">
        <f t="shared" si="14"/>
        <v>-26977517</v>
      </c>
      <c r="U57" s="70">
        <f t="shared" si="14"/>
        <v>-454625777</v>
      </c>
      <c r="V57" s="70">
        <f t="shared" si="14"/>
        <v>0</v>
      </c>
      <c r="W57" s="70">
        <f t="shared" si="14"/>
        <v>-454625777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-26977517</v>
      </c>
      <c r="U60" s="69">
        <f t="shared" si="16"/>
        <v>-26977517</v>
      </c>
      <c r="V60" s="69">
        <f t="shared" si="16"/>
        <v>0</v>
      </c>
      <c r="W60" s="69">
        <f t="shared" si="16"/>
        <v>-26977517</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workbookViewId="0">
      <selection activeCell="L27" sqref="L27"/>
    </sheetView>
  </sheetViews>
  <sheetFormatPr defaultRowHeight="12.75" x14ac:dyDescent="0.2"/>
  <sheetData>
    <row r="1" spans="1:9" x14ac:dyDescent="0.2">
      <c r="A1" s="314" t="s">
        <v>413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drawing r:id="rId1"/>
  <legacyDrawing r:id="rId2"/>
  <oleObjects>
    <mc:AlternateContent xmlns:mc="http://schemas.openxmlformats.org/markup-compatibility/2006">
      <mc:Choice Requires="x14">
        <oleObject progId="Word.Document.12" shapeId="1025" r:id="rId3">
          <objectPr defaultSize="0" autoPict="0" r:id="rId4">
            <anchor moveWithCells="1">
              <from>
                <xdr:col>0</xdr:col>
                <xdr:colOff>0</xdr:colOff>
                <xdr:row>0</xdr:row>
                <xdr:rowOff>9525</xdr:rowOff>
              </from>
              <to>
                <xdr:col>9</xdr:col>
                <xdr:colOff>371475</xdr:colOff>
                <xdr:row>40</xdr:row>
                <xdr:rowOff>152400</xdr:rowOff>
              </to>
            </anchor>
          </objectPr>
        </oleObject>
      </mc:Choice>
      <mc:Fallback>
        <oleObject progId="Word.Document.12" shapeId="1025"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Nikolina Abramović</cp:lastModifiedBy>
  <cp:lastPrinted>2021-02-24T12:52:24Z</cp:lastPrinted>
  <dcterms:created xsi:type="dcterms:W3CDTF">2008-10-17T11:51:54Z</dcterms:created>
  <dcterms:modified xsi:type="dcterms:W3CDTF">2021-02-26T09:39:35Z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