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3\HANFA\"/>
    </mc:Choice>
  </mc:AlternateContent>
  <xr:revisionPtr revIDLastSave="0" documentId="13_ncr:1_{7E28EF4A-D35D-4AF6-B453-C1AE4685E305}" xr6:coauthVersionLast="47" xr6:coauthVersionMax="47" xr10:uidLastSave="{00000000-0000-0000-0000-000000000000}"/>
  <bookViews>
    <workbookView xWindow="-120" yWindow="-1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<sst xmlns="http://schemas.openxmlformats.org/spreadsheetml/2006/main" count="536" uniqueCount="469">
  <si>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</si>
  <si>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</si>
  <si>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</si>
  <si>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</si>
  <si>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</si>
  <si>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</si>
  <si>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</si>
  <si>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</si>
  <si>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</si>
  <si>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</si>
  <si>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</si>
  <si>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</si>
  <si>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</si>
  <si>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</si>
  <si>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</si>
  <si>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</si>
  <si>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</si>
  <si>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</si>
  <si>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</si>
  <si>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</si>
  <si>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</si>
  <si>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</si>
  <si>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</si>
  <si>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</si>
  <si>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</si>
  <si>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</si>
  <si>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</si>
  <si>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</si>
  <si>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</si>
  <si>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</si>
  <si>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</si>
  <si>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</si>
  <si>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</si>
  <si>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</si>
  <si>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</si>
  <si>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</si>
  <si>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</si>
  <si>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</si>
  <si>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</si>
  <si>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</si>
  <si>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</si>
  <si>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</si>
  <si>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</si>
  <si>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</si>
  <si>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</si>
  <si>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</si>
  <si>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</si>
  <si>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</si>
  <si>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</si>
  <si>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</si>
  <si>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</si>
  <si>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</si>
  <si>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</si>
  <si>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</si>
  <si>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</si>
  <si>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</si>
  <si>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</si>
  <si>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</si>
  <si>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</si>
  <si>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</si>
  <si>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</si>
  <si>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</si>
  <si>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</si>
  <si>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</si>
  <si>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</si>
  <si>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</si>
  <si>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</si>
  <si>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</si>
  <si>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</si>
  <si>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</si>
  <si>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</si>
  <si>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</si>
  <si>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</si>
  <si>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</si>
  <si>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</si>
  <si>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</si>
  <si>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</si>
  <si>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</si>
  <si>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</si>
  <si>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</si>
  <si>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</si>
  <si>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</si>
  <si>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</si>
  <si>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</si>
  <si>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</si>
  <si>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</si>
  <si>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</si>
  <si>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</si>
  <si>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</si>
  <si>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</si>
  <si>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</si>
  <si>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</si>
  <si>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</si>
  <si>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</si>
  <si>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</si>
  <si>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</si>
  <si>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</si>
  <si>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</si>
  <si>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</si>
  <si>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</si>
  <si>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</si>
  <si>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</si>
  <si>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</si>
  <si>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</si>
  <si>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</si>
  <si>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</si>
  <si>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</si>
  <si>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</si>
  <si>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</si>
  <si>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</si>
  <si>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</si>
  <si>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</si>
  <si>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</si>
  <si>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</si>
  <si>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</si>
  <si>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</si>
  <si>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</si>
  <si>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</si>
  <si>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</si>
  <si>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</si>
  <si>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</si>
  <si>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</si>
  <si>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</si>
  <si>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</si>
  <si>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</si>
  <si>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</si>
  <si>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</si>
  <si>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</si>
  <si>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</si>
  <si>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</si>
  <si>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</si>
  <si>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</si>
  <si>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</si>
  <si>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</si>
  <si>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</si>
  <si>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</si>
  <si>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</si>
  <si>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</si>
  <si>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</si>
  <si>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</si>
  <si>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</si>
  <si>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</si>
  <si>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</si>
  <si>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</si>
  <si>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</si>
  <si>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</si>
  <si>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</si>
  <si>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</si>
  <si>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</si>
  <si>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</si>
  <si>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</si>
  <si>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</si>
  <si>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</si>
  <si>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</si>
  <si>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</si>
  <si>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</si>
  <si>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</si>
  <si>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</si>
  <si>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</si>
  <si>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</si>
  <si>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</si>
  <si>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</si>
  <si>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</si>
  <si>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</si>
  <si>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</si>
  <si>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</si>
  <si>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</si>
  <si>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</si>
  <si>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</si>
  <si>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</si>
  <si>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</si>
  <si>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</si>
  <si>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</si>
  <si>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</si>
  <si>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</si>
  <si>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</si>
  <si>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</si>
  <si>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</si>
  <si>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</si>
  <si>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</si>
  <si>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</si>
  <si>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</si>
  <si>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</si>
  <si>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</si>
  <si>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</si>
  <si>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</si>
  <si>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</si>
  <si>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</si>
  <si>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</si>
  <si>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</si>
  <si>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</si>
  <si>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</si>
  <si>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</si>
  <si>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</si>
  <si>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</si>
  <si>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</si>
  <si>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</si>
  <si>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</si>
  <si>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</si>
  <si>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</si>
  <si>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</si>
  <si>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</si>
  <si>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</si>
  <si>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</si>
  <si>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</si>
  <si>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</si>
  <si>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</si>
  <si>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</si>
  <si>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</si>
  <si>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</si>
  <si>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</si>
  <si>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</si>
  <si>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</si>
  <si>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</si>
  <si>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</si>
  <si>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</si>
  <si>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</si>
  <si>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</si>
  <si>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</si>
  <si>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</si>
  <si>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</si>
  <si>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</si>
  <si>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</si>
  <si>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</si>
  <si>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</si>
  <si>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</si>
  <si>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</si>
  <si>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</si>
  <si>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</si>
  <si>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</si>
  <si>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</si>
  <si>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</si>
  <si>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</si>
  <si>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</si>
  <si>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</si>
  <si>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</si>
  <si>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</si>
  <si>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</si>
  <si>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</si>
  <si>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</si>
  <si>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</si>
  <si>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</si>
  <si>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</si>
  <si>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</si>
  <si>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</si>
  <si>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</si>
  <si>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</si>
  <si>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</si>
  <si>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</si>
  <si>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</si>
  <si>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</si>
  <si>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</si>
  <si>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</si>
  <si>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</si>
  <si>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</si>
  <si>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</si>
  <si>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</si>
  <si>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</si>
  <si>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</si>
  <si>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</si>
  <si>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</si>
  <si>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</si>
  <si>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</si>
  <si>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</si>
  <si>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</si>
  <si>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</si>
  <si>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</si>
  <si>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</si>
  <si>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</si>
  <si>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</si>
  <si>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</si>
  <si>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</si>
  <si>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</si>
  <si>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</si>
  <si>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</si>
  <si>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</si>
  <si>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</si>
  <si>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</si>
  <si>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</si>
  <si>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</si>
  <si>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</si>
  <si>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</si>
  <si>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</si>
  <si>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</si>
  <si>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</si>
  <si>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</si>
  <si>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</si>
  <si>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</si>
  <si>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</si>
  <si>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</si>
  <si>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</si>
  <si>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</si>
  <si>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</si>
  <si>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</si>
  <si>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</si>
  <si>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</si>
  <si>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</si>
  <si>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</si>
  <si>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</si>
  <si>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</si>
  <si>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</si>
  <si>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</si>
  <si>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</si>
  <si>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</si>
  <si>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</si>
  <si>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</si>
  <si>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</si>
  <si>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</si>
  <si>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</si>
  <si>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</si>
  <si>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</si>
  <si>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</si>
  <si>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</si>
  <si>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</si>
  <si>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</si>
  <si>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</si>
  <si>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</si>
  <si>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</si>
  <si>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</si>
  <si>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</si>
  <si>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</si>
  <si>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</si>
  <si>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</si>
  <si>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</si>
  <si>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</si>
  <si>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</si>
  <si>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</si>
  <si>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</si>
  <si>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</si>
  <si>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</si>
  <si>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</si>
  <si>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</si>
  <si>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</si>
  <si>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</si>
  <si>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</si>
  <si>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</si>
  <si>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</si>
  <si>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</si>
  <si>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</si>
  <si>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</si>
  <si>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</si>
  <si>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</si>
  <si>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</si>
  <si>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</si>
  <si>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</si>
  <si>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</si>
  <si>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</si>
  <si>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</si>
  <si>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</si>
  <si>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</si>
  <si>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</si>
  <si>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</si>
  <si>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</si>
  <si>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</si>
  <si>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</si>
  <si>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</si>
  <si>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</si>
  <si>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</si>
  <si>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</si>
  <si>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</si>
  <si>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</si>
  <si>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</si>
  <si>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</si>
  <si>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</si>
  <si>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</si>
  <si>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</si>
  <si>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</si>
  <si>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</si>
  <si>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</si>
  <si>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</si>
  <si>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</si>
  <si>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</si>
  <si>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</si>
  <si>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</si>
  <si>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</si>
  <si>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</si>
  <si>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</si>
  <si>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</si>
  <si>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</si>
  <si>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</si>
  <si>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</si>
  <si>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</si>
  <si>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</si>
  <si>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</si>
  <si>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</si>
  <si>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</si>
  <si>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</si>
  <si>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</si>
  <si>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</si>
  <si>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</si>
  <si>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</si>
  <si>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</si>
  <si>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</si>
  <si>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</si>
  <si>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</si>
  <si>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</si>
  <si>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</si>
  <si>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</si>
  <si>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</si>
  <si>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</si>
  <si>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</si>
  <si>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</si>
  <si>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</si>
  <si>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</si>
  <si>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</si>
  <si>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</si>
  <si>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</si>
  <si>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</si>
  <si>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</si>
  <si>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</si>
  <si>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</si>
  <si>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</si>
  <si>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</si>
  <si>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</si>
  <si>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</si>
  <si>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</si>
  <si>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</si>
  <si>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</si>
  <si>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</si>
  <si>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</si>
  <si>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</si>
  <si>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</si>
  <si>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</si>
  <si>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</si>
  <si>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</si>
  <si>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</si>
  <si>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</si>
  <si>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</si>
  <si>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</si>
  <si>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</si>
  <si>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</si>
  <si>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</si>
  <si>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</si>
  <si>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</si>
  <si>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</si>
  <si>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</si>
  <si>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</si>
  <si>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</si>
  <si>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</si>
  <si>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</si>
  <si>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</si>
  <si>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</si>
  <si>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</si>
  <si>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</si>
  <si>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</si>
  <si>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</si>
  <si>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</si>
  <si>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</si>
  <si>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</si>
  <si>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</si>
  <si>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</si>
  <si>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</si>
  <si>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</si>
  <si>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</si>
  <si>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</si>
  <si>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</si>
  <si>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</si>
  <si>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</si>
  <si>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</si>
  <si>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</si>
  <si>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</si>
  <si>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</si>
  <si>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</si>
  <si>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</si>
  <si>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31.12.2023</t>
  </si>
  <si>
    <t xml:space="preserve">stanje na dan 31.12.2023 </t>
  </si>
  <si>
    <t>u razdoblju 01.01.2023 do 31.12.2023</t>
  </si>
  <si>
    <t xml:space="preserve">IVICA BAŠIĆ </t>
  </si>
  <si>
    <r>
      <t>BILJEŠKE UZ FINANCIJSKE IZVJEŠTAJE - TFI
(koji se sastavljaju za tromjesečna razdoblja)
Naziv izdavatelja:   ZAGREBAČKE PEKARNE KLARA D.D.
OIB:   76842508189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7"/>
        <rFont val="Arial"/>
        <family val="2"/>
        <charset val="238"/>
      </rPr>
      <t xml:space="preserve">U promatranom tromjeječju nema većih promjena u odnosu na zadnju poslovnu godinu. </t>
    </r>
    <r>
      <rPr>
        <sz val="7"/>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se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3.780.169  eura dugoročnih kredita , osiguranje plaćanja su hipoteke na nekretninama. 
6. prosječan broj zaposlenih tijekom tekućeg razdoblja . Prosječno je zaposleno 458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</si>
</sst>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4" zoomScaleNormal="100" zoomScaleSheetLayoutView="100" workbookViewId="0">
      <selection activeCell="C60" sqref="C60:J6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7" t="s">
        <v>0</v>
      </c>
      <c r="H4" s="138" t="s">
        <v>464</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4</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v>191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448</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449</v>
      </c>
      <c r="D15" s="146"/>
      <c r="E15" s="163"/>
      <c r="F15" s="164"/>
      <c r="G15" s="114" t="s">
        <v>332</v>
      </c>
      <c r="H15" s="155" t="s">
        <v>450</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451</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452</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10020</v>
      </c>
      <c r="D21" s="156"/>
      <c r="E21" s="149"/>
      <c r="F21" s="149"/>
      <c r="G21" s="160" t="s">
        <v>453</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454</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455</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456</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472</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335</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338</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457</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458</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459</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460</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467</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8" zoomScale="110" zoomScaleNormal="100" zoomScaleSheetLayoutView="110" workbookViewId="0">
      <selection activeCell="I75" sqref="I7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20076307</v>
      </c>
      <c r="I9" s="82">
        <f>I10+I17+I27+I38+I43</f>
        <v>19745313</v>
      </c>
    </row>
    <row r="10" spans="1:9" ht="12.75" customHeight="1" x14ac:dyDescent="0.2">
      <c r="A10" s="191" t="s">
        <v>5</v>
      </c>
      <c r="B10" s="191"/>
      <c r="C10" s="191"/>
      <c r="D10" s="191"/>
      <c r="E10" s="191"/>
      <c r="F10" s="191"/>
      <c r="G10" s="12">
        <v>3</v>
      </c>
      <c r="H10" s="82">
        <f>H11+H12+H13+H14+H15+H16</f>
        <v>1462983</v>
      </c>
      <c r="I10" s="82">
        <f>I11+I12+I13+I14+I15+I16</f>
        <v>75275</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95259</v>
      </c>
      <c r="I12" s="18">
        <v>75275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1367724</v>
      </c>
      <c r="I16" s="18">
        <v>0</v>
      </c>
    </row>
    <row r="17" spans="1:9" ht="12.75" customHeight="1" x14ac:dyDescent="0.2">
      <c r="A17" s="191" t="s">
        <v>12</v>
      </c>
      <c r="B17" s="191"/>
      <c r="C17" s="191"/>
      <c r="D17" s="191"/>
      <c r="E17" s="191"/>
      <c r="F17" s="191"/>
      <c r="G17" s="12">
        <v>10</v>
      </c>
      <c r="H17" s="82">
        <f>H18+H19+H20+H21+H22+H23+H24+H25+H26</f>
        <v>16592118</v>
      </c>
      <c r="I17" s="82">
        <f>I18+I19+I20+I21+I22+I23+I24+I25+I26</f>
        <v>17651990</v>
      </c>
    </row>
    <row r="18" spans="1:9" ht="12.75" customHeight="1" x14ac:dyDescent="0.2">
      <c r="A18" s="190" t="s">
        <v>13</v>
      </c>
      <c r="B18" s="190"/>
      <c r="C18" s="190"/>
      <c r="D18" s="190"/>
      <c r="E18" s="190"/>
      <c r="F18" s="190"/>
      <c r="G18" s="11">
        <v>11</v>
      </c>
      <c r="H18" s="18">
        <v>4851461</v>
      </c>
      <c r="I18" s="18">
        <v>4851461</v>
      </c>
    </row>
    <row r="19" spans="1:9" ht="12.75" customHeight="1" x14ac:dyDescent="0.2">
      <c r="A19" s="190" t="s">
        <v>14</v>
      </c>
      <c r="B19" s="190"/>
      <c r="C19" s="190"/>
      <c r="D19" s="190"/>
      <c r="E19" s="190"/>
      <c r="F19" s="190"/>
      <c r="G19" s="11">
        <v>12</v>
      </c>
      <c r="H19" s="18">
        <v>4948567</v>
      </c>
      <c r="I19" s="18">
        <v>5762767</v>
      </c>
    </row>
    <row r="20" spans="1:9" ht="12.75" customHeight="1" x14ac:dyDescent="0.2">
      <c r="A20" s="190" t="s">
        <v>15</v>
      </c>
      <c r="B20" s="190"/>
      <c r="C20" s="190"/>
      <c r="D20" s="190"/>
      <c r="E20" s="190"/>
      <c r="F20" s="190"/>
      <c r="G20" s="11">
        <v>13</v>
      </c>
      <c r="H20" s="18">
        <v>4054073</v>
      </c>
      <c r="I20" s="18">
        <v>5823459</v>
      </c>
    </row>
    <row r="21" spans="1:9" ht="12.75" customHeight="1" x14ac:dyDescent="0.2">
      <c r="A21" s="190" t="s">
        <v>16</v>
      </c>
      <c r="B21" s="190"/>
      <c r="C21" s="190"/>
      <c r="D21" s="190"/>
      <c r="E21" s="190"/>
      <c r="F21" s="190"/>
      <c r="G21" s="11">
        <v>14</v>
      </c>
      <c r="H21" s="18">
        <v>335819</v>
      </c>
      <c r="I21" s="18">
        <v>425748</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39059</v>
      </c>
      <c r="I23" s="18">
        <v>370802</v>
      </c>
    </row>
    <row r="24" spans="1:9" ht="12.75" customHeight="1" x14ac:dyDescent="0.2">
      <c r="A24" s="190" t="s">
        <v>19</v>
      </c>
      <c r="B24" s="190"/>
      <c r="C24" s="190"/>
      <c r="D24" s="190"/>
      <c r="E24" s="190"/>
      <c r="F24" s="190"/>
      <c r="G24" s="11">
        <v>17</v>
      </c>
      <c r="H24" s="18">
        <v>2321401</v>
      </c>
      <c r="I24" s="18">
        <v>390609</v>
      </c>
    </row>
    <row r="25" spans="1:9" ht="12.75" customHeight="1" x14ac:dyDescent="0.2">
      <c r="A25" s="190" t="s">
        <v>20</v>
      </c>
      <c r="B25" s="190"/>
      <c r="C25" s="190"/>
      <c r="D25" s="190"/>
      <c r="E25" s="190"/>
      <c r="F25" s="190"/>
      <c r="G25" s="11">
        <v>18</v>
      </c>
      <c r="H25" s="18">
        <v>41738</v>
      </c>
      <c r="I25" s="18">
        <v>27144</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2021206</v>
      </c>
      <c r="I27" s="82">
        <f>SUM(I28:I37)</f>
        <v>2018048</v>
      </c>
    </row>
    <row r="28" spans="1:9" ht="12.75" customHeight="1" x14ac:dyDescent="0.2">
      <c r="A28" s="190" t="s">
        <v>23</v>
      </c>
      <c r="B28" s="190"/>
      <c r="C28" s="190"/>
      <c r="D28" s="190"/>
      <c r="E28" s="190"/>
      <c r="F28" s="190"/>
      <c r="G28" s="11">
        <v>21</v>
      </c>
      <c r="H28" s="18">
        <v>2017384</v>
      </c>
      <c r="I28" s="18">
        <v>2017384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3822</v>
      </c>
      <c r="I34" s="18">
        <v>664</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8444771</v>
      </c>
      <c r="I44" s="82">
        <f>I45+I53+I60+I70</f>
        <v>8927603</v>
      </c>
    </row>
    <row r="45" spans="1:9" ht="12.75" customHeight="1" x14ac:dyDescent="0.2">
      <c r="A45" s="191" t="s">
        <v>39</v>
      </c>
      <c r="B45" s="191"/>
      <c r="C45" s="191"/>
      <c r="D45" s="191"/>
      <c r="E45" s="191"/>
      <c r="F45" s="191"/>
      <c r="G45" s="12">
        <v>38</v>
      </c>
      <c r="H45" s="82">
        <f>SUM(H46:H52)</f>
        <v>3777678</v>
      </c>
      <c r="I45" s="82">
        <f>SUM(I46:I52)</f>
        <v>2787859</v>
      </c>
    </row>
    <row r="46" spans="1:9" ht="12.75" customHeight="1" x14ac:dyDescent="0.2">
      <c r="A46" s="190" t="s">
        <v>40</v>
      </c>
      <c r="B46" s="190"/>
      <c r="C46" s="190"/>
      <c r="D46" s="190"/>
      <c r="E46" s="190"/>
      <c r="F46" s="190"/>
      <c r="G46" s="11">
        <v>39</v>
      </c>
      <c r="H46" s="18">
        <v>640119</v>
      </c>
      <c r="I46" s="18">
        <v>666991</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259271</v>
      </c>
    </row>
    <row r="49" spans="1:9" ht="12.75" customHeight="1" x14ac:dyDescent="0.2">
      <c r="A49" s="190" t="s">
        <v>43</v>
      </c>
      <c r="B49" s="190"/>
      <c r="C49" s="190"/>
      <c r="D49" s="190"/>
      <c r="E49" s="190"/>
      <c r="F49" s="190"/>
      <c r="G49" s="11">
        <v>42</v>
      </c>
      <c r="H49" s="18">
        <v>534800</v>
      </c>
      <c r="I49" s="18">
        <v>493425</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1368172</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4475950</v>
      </c>
      <c r="I53" s="82">
        <f>SUM(I54:I59)</f>
        <v>4437917</v>
      </c>
    </row>
    <row r="54" spans="1:9" ht="12.75" customHeight="1" x14ac:dyDescent="0.2">
      <c r="A54" s="190" t="s">
        <v>48</v>
      </c>
      <c r="B54" s="190"/>
      <c r="C54" s="190"/>
      <c r="D54" s="190"/>
      <c r="E54" s="190"/>
      <c r="F54" s="190"/>
      <c r="G54" s="11">
        <v>47</v>
      </c>
      <c r="H54" s="18">
        <v>401277</v>
      </c>
      <c r="I54" s="18">
        <v>597440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3673460</v>
      </c>
      <c r="I56" s="18">
        <v>3709078</v>
      </c>
    </row>
    <row r="57" spans="1:9" ht="12.75" customHeight="1" x14ac:dyDescent="0.2">
      <c r="A57" s="190" t="s">
        <v>51</v>
      </c>
      <c r="B57" s="190"/>
      <c r="C57" s="190"/>
      <c r="D57" s="190"/>
      <c r="E57" s="190"/>
      <c r="F57" s="190"/>
      <c r="G57" s="11">
        <v>50</v>
      </c>
      <c r="H57" s="18">
        <v>2452</v>
      </c>
      <c r="I57" s="18">
        <v>4848</v>
      </c>
    </row>
    <row r="58" spans="1:9" ht="12.75" customHeight="1" x14ac:dyDescent="0.2">
      <c r="A58" s="190" t="s">
        <v>52</v>
      </c>
      <c r="B58" s="190"/>
      <c r="C58" s="190"/>
      <c r="D58" s="190"/>
      <c r="E58" s="190"/>
      <c r="F58" s="190"/>
      <c r="G58" s="11">
        <v>51</v>
      </c>
      <c r="H58" s="18">
        <v>398761</v>
      </c>
      <c r="I58" s="18">
        <v>126551</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f>SUM(H61:H69)</f>
        <v>18764</v>
      </c>
      <c r="I60" s="82">
        <f>SUM(I61:I69)</f>
        <v>598008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598008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172379</v>
      </c>
      <c r="I70" s="18">
        <v>1103819</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28521078</v>
      </c>
      <c r="I72" s="82">
        <f>I8+I9+I44+I71</f>
        <v>28672916</v>
      </c>
    </row>
    <row r="73" spans="1:9" ht="12.75" customHeight="1" x14ac:dyDescent="0.2">
      <c r="A73" s="206" t="s">
        <v>59</v>
      </c>
      <c r="B73" s="206"/>
      <c r="C73" s="206"/>
      <c r="D73" s="206"/>
      <c r="E73" s="206"/>
      <c r="F73" s="206"/>
      <c r="G73" s="11">
        <v>66</v>
      </c>
      <c r="H73" s="18">
        <v>50639</v>
      </c>
      <c r="I73" s="18">
        <v>203165</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17082768</v>
      </c>
      <c r="I75" s="83">
        <f>I76+I77+I78+I84+I85+I91+I94+I97</f>
        <v>19759052</v>
      </c>
    </row>
    <row r="76" spans="1:9" ht="12.75" customHeight="1" x14ac:dyDescent="0.2">
      <c r="A76" s="190" t="s">
        <v>61</v>
      </c>
      <c r="B76" s="190"/>
      <c r="C76" s="190"/>
      <c r="D76" s="190"/>
      <c r="E76" s="190"/>
      <c r="F76" s="190"/>
      <c r="G76" s="11">
        <v>68</v>
      </c>
      <c r="H76" s="18">
        <v>15064570</v>
      </c>
      <c r="I76" s="18">
        <v>15039280</v>
      </c>
    </row>
    <row r="77" spans="1:9" ht="12.75" customHeight="1" x14ac:dyDescent="0.2">
      <c r="A77" s="190" t="s">
        <v>62</v>
      </c>
      <c r="B77" s="190"/>
      <c r="C77" s="190"/>
      <c r="D77" s="190"/>
      <c r="E77" s="190"/>
      <c r="F77" s="190"/>
      <c r="G77" s="11">
        <v>69</v>
      </c>
      <c r="H77" s="18">
        <v>714795</v>
      </c>
      <c r="I77" s="18">
        <v>714795</v>
      </c>
    </row>
    <row r="78" spans="1:9" ht="12.75" customHeight="1" x14ac:dyDescent="0.2">
      <c r="A78" s="191" t="s">
        <v>63</v>
      </c>
      <c r="B78" s="191"/>
      <c r="C78" s="191"/>
      <c r="D78" s="191"/>
      <c r="E78" s="191"/>
      <c r="F78" s="191"/>
      <c r="G78" s="12">
        <v>70</v>
      </c>
      <c r="H78" s="83">
        <f>SUM(H79:H83)</f>
        <v>998235</v>
      </c>
      <c r="I78" s="83">
        <f>SUM(I79:I83)</f>
        <v>1023525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25290</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-22271</v>
      </c>
      <c r="I91" s="82">
        <f>I92-I93</f>
        <v>305168</v>
      </c>
    </row>
    <row r="92" spans="1:9" ht="12.75" customHeight="1" x14ac:dyDescent="0.2">
      <c r="A92" s="190" t="s">
        <v>72</v>
      </c>
      <c r="B92" s="190"/>
      <c r="C92" s="190"/>
      <c r="D92" s="190"/>
      <c r="E92" s="190"/>
      <c r="F92" s="190"/>
      <c r="G92" s="11">
        <v>84</v>
      </c>
      <c r="H92" s="18">
        <v>0</v>
      </c>
      <c r="I92" s="18">
        <v>305168</v>
      </c>
    </row>
    <row r="93" spans="1:9" ht="12.75" customHeight="1" x14ac:dyDescent="0.2">
      <c r="A93" s="190" t="s">
        <v>73</v>
      </c>
      <c r="B93" s="190"/>
      <c r="C93" s="190"/>
      <c r="D93" s="190"/>
      <c r="E93" s="190"/>
      <c r="F93" s="190"/>
      <c r="G93" s="11">
        <v>85</v>
      </c>
      <c r="H93" s="18">
        <v>22271</v>
      </c>
      <c r="I93" s="18">
        <v>0</v>
      </c>
    </row>
    <row r="94" spans="1:9" ht="12.75" customHeight="1" x14ac:dyDescent="0.2">
      <c r="A94" s="191" t="s">
        <v>351</v>
      </c>
      <c r="B94" s="191"/>
      <c r="C94" s="191"/>
      <c r="D94" s="191"/>
      <c r="E94" s="191"/>
      <c r="F94" s="191"/>
      <c r="G94" s="12">
        <v>86</v>
      </c>
      <c r="H94" s="82">
        <f>H95-H96</f>
        <v>327439</v>
      </c>
      <c r="I94" s="82">
        <f>I95-I96</f>
        <v>2676284</v>
      </c>
    </row>
    <row r="95" spans="1:9" ht="12.75" customHeight="1" x14ac:dyDescent="0.2">
      <c r="A95" s="190" t="s">
        <v>74</v>
      </c>
      <c r="B95" s="190"/>
      <c r="C95" s="190"/>
      <c r="D95" s="190"/>
      <c r="E95" s="190"/>
      <c r="F95" s="190"/>
      <c r="G95" s="11">
        <v>87</v>
      </c>
      <c r="H95" s="18">
        <v>327439</v>
      </c>
      <c r="I95" s="18">
        <v>2676284</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598336</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225847</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372489</v>
      </c>
    </row>
    <row r="105" spans="1:9" ht="12.75" customHeight="1" x14ac:dyDescent="0.2">
      <c r="A105" s="192" t="s">
        <v>354</v>
      </c>
      <c r="B105" s="192"/>
      <c r="C105" s="192"/>
      <c r="D105" s="192"/>
      <c r="E105" s="192"/>
      <c r="F105" s="192"/>
      <c r="G105" s="12">
        <v>97</v>
      </c>
      <c r="H105" s="82">
        <f>SUM(H106:H116)</f>
        <v>4441638</v>
      </c>
      <c r="I105" s="82">
        <f>SUM(I106:I116)</f>
        <v>3591479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3566300</v>
      </c>
      <c r="I111" s="18">
        <v>2932335</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875338</v>
      </c>
      <c r="I115" s="18">
        <v>659144</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6996672</v>
      </c>
      <c r="I117" s="82">
        <f>SUM(I118:I131)</f>
        <v>4724049</v>
      </c>
    </row>
    <row r="118" spans="1:9" ht="12.75" customHeight="1" x14ac:dyDescent="0.2">
      <c r="A118" s="190" t="s">
        <v>83</v>
      </c>
      <c r="B118" s="190"/>
      <c r="C118" s="190"/>
      <c r="D118" s="190"/>
      <c r="E118" s="190"/>
      <c r="F118" s="190"/>
      <c r="G118" s="11">
        <v>110</v>
      </c>
      <c r="H118" s="18">
        <v>31788</v>
      </c>
      <c r="I118" s="18">
        <v>290986</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91220</v>
      </c>
      <c r="I122" s="18">
        <v>1324</v>
      </c>
    </row>
    <row r="123" spans="1:9" ht="12.75" customHeight="1" x14ac:dyDescent="0.2">
      <c r="A123" s="190" t="s">
        <v>88</v>
      </c>
      <c r="B123" s="190"/>
      <c r="C123" s="190"/>
      <c r="D123" s="190"/>
      <c r="E123" s="190"/>
      <c r="F123" s="190"/>
      <c r="G123" s="11">
        <v>115</v>
      </c>
      <c r="H123" s="18">
        <v>3486779</v>
      </c>
      <c r="I123" s="18">
        <v>1282710</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2454323</v>
      </c>
      <c r="I125" s="18">
        <v>2010992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363700</v>
      </c>
      <c r="I127" s="18">
        <v>485004</v>
      </c>
    </row>
    <row r="128" spans="1:9" x14ac:dyDescent="0.2">
      <c r="A128" s="190" t="s">
        <v>95</v>
      </c>
      <c r="B128" s="190"/>
      <c r="C128" s="190"/>
      <c r="D128" s="190"/>
      <c r="E128" s="190"/>
      <c r="F128" s="190"/>
      <c r="G128" s="11">
        <v>120</v>
      </c>
      <c r="H128" s="18">
        <v>182307</v>
      </c>
      <c r="I128" s="18">
        <v>257930</v>
      </c>
    </row>
    <row r="129" spans="1:9" x14ac:dyDescent="0.2">
      <c r="A129" s="190" t="s">
        <v>96</v>
      </c>
      <c r="B129" s="190"/>
      <c r="C129" s="190"/>
      <c r="D129" s="190"/>
      <c r="E129" s="190"/>
      <c r="F129" s="190"/>
      <c r="G129" s="11">
        <v>121</v>
      </c>
      <c r="H129" s="18">
        <v>82</v>
      </c>
      <c r="I129" s="18">
        <v>82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386473</v>
      </c>
      <c r="I131" s="18">
        <v>395021</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356</v>
      </c>
      <c r="B133" s="192"/>
      <c r="C133" s="192"/>
      <c r="D133" s="192"/>
      <c r="E133" s="192"/>
      <c r="F133" s="192"/>
      <c r="G133" s="12">
        <v>125</v>
      </c>
      <c r="H133" s="82">
        <f>H75+H98+H105+H117+H132</f>
        <v>28521078</v>
      </c>
      <c r="I133" s="82">
        <f>I75+I98+I105+I117+I132</f>
        <v>28672916</v>
      </c>
    </row>
    <row r="134" spans="1:9" x14ac:dyDescent="0.2">
      <c r="A134" s="206" t="s">
        <v>100</v>
      </c>
      <c r="B134" s="206"/>
      <c r="C134" s="206"/>
      <c r="D134" s="206"/>
      <c r="E134" s="206"/>
      <c r="F134" s="206"/>
      <c r="G134" s="11">
        <v>126</v>
      </c>
      <c r="H134" s="18">
        <v>50639</v>
      </c>
      <c r="I134" s="18">
        <v>203165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0" zoomScale="75" zoomScaleNormal="75" zoomScaleSheetLayoutView="110" workbookViewId="0">
      <selection activeCell="K37" sqref="K3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25769917</v>
      </c>
      <c r="I8" s="48">
        <f>SUM(I9:I13)</f>
        <v>7442981</v>
      </c>
      <c r="J8" s="48">
        <f>SUM(J9:J13)</f>
        <v>33816264</v>
      </c>
      <c r="K8" s="48">
        <f>SUM(K9:K13)</f>
        <v>8456528</v>
      </c>
    </row>
    <row r="9" spans="1:11" ht="12.75" customHeight="1" x14ac:dyDescent="0.2">
      <c r="A9" s="190" t="s">
        <v>115</v>
      </c>
      <c r="B9" s="190"/>
      <c r="C9" s="190"/>
      <c r="D9" s="190"/>
      <c r="E9" s="190"/>
      <c r="F9" s="190"/>
      <c r="G9" s="11">
        <v>2</v>
      </c>
      <c r="H9" s="49">
        <v>2326848</v>
      </c>
      <c r="I9" s="49">
        <v>553366</v>
      </c>
      <c r="J9" s="49">
        <v>5071991</v>
      </c>
      <c r="K9" s="49">
        <v>1307358</v>
      </c>
    </row>
    <row r="10" spans="1:11" ht="12.75" customHeight="1" x14ac:dyDescent="0.2">
      <c r="A10" s="190" t="s">
        <v>116</v>
      </c>
      <c r="B10" s="190"/>
      <c r="C10" s="190"/>
      <c r="D10" s="190"/>
      <c r="E10" s="190"/>
      <c r="F10" s="190"/>
      <c r="G10" s="11">
        <v>3</v>
      </c>
      <c r="H10" s="49">
        <v>22880535</v>
      </c>
      <c r="I10" s="49">
        <v>6556681</v>
      </c>
      <c r="J10" s="49">
        <v>27886844</v>
      </c>
      <c r="K10" s="49">
        <v>6829995</v>
      </c>
    </row>
    <row r="11" spans="1:11" ht="12.75" customHeight="1" x14ac:dyDescent="0.2">
      <c r="A11" s="190" t="s">
        <v>117</v>
      </c>
      <c r="B11" s="190"/>
      <c r="C11" s="190"/>
      <c r="D11" s="190"/>
      <c r="E11" s="190"/>
      <c r="F11" s="190"/>
      <c r="G11" s="11">
        <v>4</v>
      </c>
      <c r="H11" s="49">
        <v>21976</v>
      </c>
      <c r="I11" s="49">
        <v>11199</v>
      </c>
      <c r="J11" s="49">
        <v>33220</v>
      </c>
      <c r="K11" s="49">
        <v>13091</v>
      </c>
    </row>
    <row r="12" spans="1:11" ht="12.75" customHeight="1" x14ac:dyDescent="0.2">
      <c r="A12" s="190" t="s">
        <v>118</v>
      </c>
      <c r="B12" s="190"/>
      <c r="C12" s="190"/>
      <c r="D12" s="190"/>
      <c r="E12" s="190"/>
      <c r="F12" s="190"/>
      <c r="G12" s="11">
        <v>5</v>
      </c>
      <c r="H12" s="49">
        <v>136760</v>
      </c>
      <c r="I12" s="49">
        <v>79368</v>
      </c>
      <c r="J12" s="49">
        <v>353678</v>
      </c>
      <c r="K12" s="49">
        <v>151285</v>
      </c>
    </row>
    <row r="13" spans="1:11" ht="12.75" customHeight="1" x14ac:dyDescent="0.2">
      <c r="A13" s="190" t="s">
        <v>119</v>
      </c>
      <c r="B13" s="190"/>
      <c r="C13" s="190"/>
      <c r="D13" s="190"/>
      <c r="E13" s="190"/>
      <c r="F13" s="190"/>
      <c r="G13" s="11">
        <v>6</v>
      </c>
      <c r="H13" s="49">
        <v>403798</v>
      </c>
      <c r="I13" s="49">
        <v>242367</v>
      </c>
      <c r="J13" s="49">
        <v>470531</v>
      </c>
      <c r="K13" s="49">
        <v>154799</v>
      </c>
    </row>
    <row r="14" spans="1:11" ht="12.75" customHeight="1" x14ac:dyDescent="0.2">
      <c r="A14" s="224" t="s">
        <v>358</v>
      </c>
      <c r="B14" s="224"/>
      <c r="C14" s="224"/>
      <c r="D14" s="224"/>
      <c r="E14" s="224"/>
      <c r="F14" s="224"/>
      <c r="G14" s="12">
        <v>7</v>
      </c>
      <c r="H14" s="48">
        <f>H15+H16+H20+H24+H25+H26+H29+H36</f>
        <v>25255248</v>
      </c>
      <c r="I14" s="48">
        <f>I15+I16+I20+I24+I25+I26+I29+I36</f>
        <v>7100520</v>
      </c>
      <c r="J14" s="48">
        <f>J15+J16+J20+J24+J25+J26+J29+J36</f>
        <v>31019451</v>
      </c>
      <c r="K14" s="48">
        <f>K15+K16+K20+K24+K25+K26+K29+K36</f>
        <v>7602507</v>
      </c>
    </row>
    <row r="15" spans="1:11" ht="12.75" customHeight="1" x14ac:dyDescent="0.2">
      <c r="A15" s="190" t="s">
        <v>104</v>
      </c>
      <c r="B15" s="190"/>
      <c r="C15" s="190"/>
      <c r="D15" s="190"/>
      <c r="E15" s="190"/>
      <c r="F15" s="190"/>
      <c r="G15" s="11">
        <v>8</v>
      </c>
      <c r="H15" s="49">
        <v>-228082</v>
      </c>
      <c r="I15" s="49">
        <v>-135152</v>
      </c>
      <c r="J15" s="49">
        <v>45837</v>
      </c>
      <c r="K15" s="49">
        <v>57912</v>
      </c>
    </row>
    <row r="16" spans="1:11" ht="12.75" customHeight="1" x14ac:dyDescent="0.2">
      <c r="A16" s="191" t="s">
        <v>438</v>
      </c>
      <c r="B16" s="191"/>
      <c r="C16" s="191"/>
      <c r="D16" s="191"/>
      <c r="E16" s="191"/>
      <c r="F16" s="191"/>
      <c r="G16" s="12">
        <v>9</v>
      </c>
      <c r="H16" s="48">
        <f>SUM(H17:H19)</f>
        <v>16762328</v>
      </c>
      <c r="I16" s="48">
        <f>SUM(I17:I19)</f>
        <v>5018221</v>
      </c>
      <c r="J16" s="48">
        <f>SUM(J17:J19)</f>
        <v>19172820</v>
      </c>
      <c r="K16" s="48">
        <f>SUM(K17:K19)</f>
        <v>3894901</v>
      </c>
    </row>
    <row r="17" spans="1:11" ht="12.75" customHeight="1" x14ac:dyDescent="0.2">
      <c r="A17" s="225" t="s">
        <v>120</v>
      </c>
      <c r="B17" s="225"/>
      <c r="C17" s="225"/>
      <c r="D17" s="225"/>
      <c r="E17" s="225"/>
      <c r="F17" s="225"/>
      <c r="G17" s="11">
        <v>10</v>
      </c>
      <c r="H17" s="49">
        <v>10304171</v>
      </c>
      <c r="I17" s="49">
        <v>3074320</v>
      </c>
      <c r="J17" s="49">
        <v>10367053</v>
      </c>
      <c r="K17" s="49">
        <v>2620753</v>
      </c>
    </row>
    <row r="18" spans="1:11" ht="12.75" customHeight="1" x14ac:dyDescent="0.2">
      <c r="A18" s="225" t="s">
        <v>121</v>
      </c>
      <c r="B18" s="225"/>
      <c r="C18" s="225"/>
      <c r="D18" s="225"/>
      <c r="E18" s="225"/>
      <c r="F18" s="225"/>
      <c r="G18" s="11">
        <v>11</v>
      </c>
      <c r="H18" s="49">
        <v>3266519</v>
      </c>
      <c r="I18" s="49">
        <v>924847</v>
      </c>
      <c r="J18" s="49">
        <v>4272078</v>
      </c>
      <c r="K18" s="49">
        <v>103059</v>
      </c>
    </row>
    <row r="19" spans="1:11" ht="12.75" customHeight="1" x14ac:dyDescent="0.2">
      <c r="A19" s="225" t="s">
        <v>122</v>
      </c>
      <c r="B19" s="225"/>
      <c r="C19" s="225"/>
      <c r="D19" s="225"/>
      <c r="E19" s="225"/>
      <c r="F19" s="225"/>
      <c r="G19" s="11">
        <v>12</v>
      </c>
      <c r="H19" s="49">
        <v>3191638</v>
      </c>
      <c r="I19" s="49">
        <v>1019054</v>
      </c>
      <c r="J19" s="49">
        <v>4533689</v>
      </c>
      <c r="K19" s="49">
        <v>1171089</v>
      </c>
    </row>
    <row r="20" spans="1:11" ht="12.75" customHeight="1" x14ac:dyDescent="0.2">
      <c r="A20" s="191" t="s">
        <v>439</v>
      </c>
      <c r="B20" s="191"/>
      <c r="C20" s="191"/>
      <c r="D20" s="191"/>
      <c r="E20" s="191"/>
      <c r="F20" s="191"/>
      <c r="G20" s="12">
        <v>13</v>
      </c>
      <c r="H20" s="48">
        <f>SUM(H21:H23)</f>
        <v>6114820</v>
      </c>
      <c r="I20" s="48">
        <f>SUM(I21:I23)</f>
        <v>1483919</v>
      </c>
      <c r="J20" s="48">
        <f>SUM(J21:J23)</f>
        <v>8005592</v>
      </c>
      <c r="K20" s="48">
        <f>SUM(K21:K23)</f>
        <v>2136300</v>
      </c>
    </row>
    <row r="21" spans="1:11" ht="12.75" customHeight="1" x14ac:dyDescent="0.2">
      <c r="A21" s="225" t="s">
        <v>105</v>
      </c>
      <c r="B21" s="225"/>
      <c r="C21" s="225"/>
      <c r="D21" s="225"/>
      <c r="E21" s="225"/>
      <c r="F21" s="225"/>
      <c r="G21" s="11">
        <v>14</v>
      </c>
      <c r="H21" s="49">
        <v>3954647</v>
      </c>
      <c r="I21" s="49">
        <v>964584</v>
      </c>
      <c r="J21" s="49">
        <v>5005789</v>
      </c>
      <c r="K21" s="49">
        <v>1342264</v>
      </c>
    </row>
    <row r="22" spans="1:11" ht="12.75" customHeight="1" x14ac:dyDescent="0.2">
      <c r="A22" s="225" t="s">
        <v>106</v>
      </c>
      <c r="B22" s="225"/>
      <c r="C22" s="225"/>
      <c r="D22" s="225"/>
      <c r="E22" s="225"/>
      <c r="F22" s="225"/>
      <c r="G22" s="11">
        <v>15</v>
      </c>
      <c r="H22" s="49">
        <v>1343555</v>
      </c>
      <c r="I22" s="49">
        <v>319838</v>
      </c>
      <c r="J22" s="49">
        <v>1920468</v>
      </c>
      <c r="K22" s="49">
        <v>509672</v>
      </c>
    </row>
    <row r="23" spans="1:11" ht="12.75" customHeight="1" x14ac:dyDescent="0.2">
      <c r="A23" s="225" t="s">
        <v>107</v>
      </c>
      <c r="B23" s="225"/>
      <c r="C23" s="225"/>
      <c r="D23" s="225"/>
      <c r="E23" s="225"/>
      <c r="F23" s="225"/>
      <c r="G23" s="11">
        <v>16</v>
      </c>
      <c r="H23" s="49">
        <v>816618</v>
      </c>
      <c r="I23" s="49">
        <v>199497</v>
      </c>
      <c r="J23" s="49">
        <v>1079335</v>
      </c>
      <c r="K23" s="49">
        <v>284364</v>
      </c>
    </row>
    <row r="24" spans="1:11" ht="12.75" customHeight="1" x14ac:dyDescent="0.2">
      <c r="A24" s="190" t="s">
        <v>108</v>
      </c>
      <c r="B24" s="190"/>
      <c r="C24" s="190"/>
      <c r="D24" s="190"/>
      <c r="E24" s="190"/>
      <c r="F24" s="190"/>
      <c r="G24" s="11">
        <v>17</v>
      </c>
      <c r="H24" s="49">
        <v>1589579</v>
      </c>
      <c r="I24" s="49">
        <v>419217</v>
      </c>
      <c r="J24" s="49">
        <v>1843483</v>
      </c>
      <c r="K24" s="49">
        <v>454629</v>
      </c>
    </row>
    <row r="25" spans="1:11" ht="12.75" customHeight="1" x14ac:dyDescent="0.2">
      <c r="A25" s="190" t="s">
        <v>109</v>
      </c>
      <c r="B25" s="190"/>
      <c r="C25" s="190"/>
      <c r="D25" s="190"/>
      <c r="E25" s="190"/>
      <c r="F25" s="190"/>
      <c r="G25" s="11">
        <v>18</v>
      </c>
      <c r="H25" s="49">
        <v>893234</v>
      </c>
      <c r="I25" s="49">
        <v>261347</v>
      </c>
      <c r="J25" s="49">
        <v>1149607</v>
      </c>
      <c r="K25" s="49">
        <v>368300</v>
      </c>
    </row>
    <row r="26" spans="1:11" ht="12.75" customHeight="1" x14ac:dyDescent="0.2">
      <c r="A26" s="191" t="s">
        <v>440</v>
      </c>
      <c r="B26" s="191"/>
      <c r="C26" s="191"/>
      <c r="D26" s="191"/>
      <c r="E26" s="191"/>
      <c r="F26" s="191"/>
      <c r="G26" s="12">
        <v>19</v>
      </c>
      <c r="H26" s="48">
        <f>H27+H28</f>
        <v>51543</v>
      </c>
      <c r="I26" s="48">
        <f>I27+I28</f>
        <v>34904</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51543</v>
      </c>
      <c r="I28" s="49">
        <v>34904</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598336</v>
      </c>
      <c r="K29" s="48">
        <f>SUM(K30:K35)</f>
        <v>598336</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225847</v>
      </c>
      <c r="K32" s="49">
        <v>225847</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372489</v>
      </c>
      <c r="K35" s="49">
        <v>372489</v>
      </c>
    </row>
    <row r="36" spans="1:11" ht="12.75" customHeight="1" x14ac:dyDescent="0.2">
      <c r="A36" s="190" t="s">
        <v>110</v>
      </c>
      <c r="B36" s="190"/>
      <c r="C36" s="190"/>
      <c r="D36" s="190"/>
      <c r="E36" s="190"/>
      <c r="F36" s="190"/>
      <c r="G36" s="11">
        <v>29</v>
      </c>
      <c r="H36" s="49">
        <v>71826</v>
      </c>
      <c r="I36" s="49">
        <v>18064</v>
      </c>
      <c r="J36" s="49">
        <v>203776</v>
      </c>
      <c r="K36" s="49">
        <v>92129</v>
      </c>
    </row>
    <row r="37" spans="1:11" ht="12.75" customHeight="1" x14ac:dyDescent="0.2">
      <c r="A37" s="224" t="s">
        <v>359</v>
      </c>
      <c r="B37" s="224"/>
      <c r="C37" s="224"/>
      <c r="D37" s="224"/>
      <c r="E37" s="224"/>
      <c r="F37" s="224"/>
      <c r="G37" s="12">
        <v>30</v>
      </c>
      <c r="H37" s="48">
        <f>SUM(H38:H47)</f>
        <v>17016</v>
      </c>
      <c r="I37" s="48">
        <f>SUM(I38:I47)</f>
        <v>4402</v>
      </c>
      <c r="J37" s="48">
        <f>SUM(J38:J47)</f>
        <v>25706</v>
      </c>
      <c r="K37" s="48">
        <f>SUM(K38:K47)</f>
        <v>6750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1657</v>
      </c>
      <c r="K41" s="49">
        <v>1657</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13422</v>
      </c>
      <c r="I44" s="49">
        <v>2048</v>
      </c>
      <c r="J44" s="49">
        <v>24049</v>
      </c>
      <c r="K44" s="49">
        <v>5093</v>
      </c>
    </row>
    <row r="45" spans="1:11" ht="12.75" customHeight="1" x14ac:dyDescent="0.2">
      <c r="A45" s="190" t="s">
        <v>138</v>
      </c>
      <c r="B45" s="190"/>
      <c r="C45" s="190"/>
      <c r="D45" s="190"/>
      <c r="E45" s="190"/>
      <c r="F45" s="190"/>
      <c r="G45" s="11">
        <v>38</v>
      </c>
      <c r="H45" s="49">
        <v>3594</v>
      </c>
      <c r="I45" s="49">
        <v>2354</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204246</v>
      </c>
      <c r="I48" s="48">
        <f>SUM(I49:I55)</f>
        <v>74026</v>
      </c>
      <c r="J48" s="48">
        <f>SUM(J49:J55)</f>
        <v>146235</v>
      </c>
      <c r="K48" s="48">
        <f>SUM(K49:K55)</f>
        <v>21853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112429</v>
      </c>
      <c r="I51" s="49">
        <v>34003</v>
      </c>
      <c r="J51" s="49">
        <v>146235</v>
      </c>
      <c r="K51" s="49">
        <v>21853</v>
      </c>
    </row>
    <row r="52" spans="1:11" ht="12.75" customHeight="1" x14ac:dyDescent="0.2">
      <c r="A52" s="228" t="s">
        <v>144</v>
      </c>
      <c r="B52" s="228"/>
      <c r="C52" s="228"/>
      <c r="D52" s="228"/>
      <c r="E52" s="228"/>
      <c r="F52" s="228"/>
      <c r="G52" s="11">
        <v>45</v>
      </c>
      <c r="H52" s="49">
        <v>29249</v>
      </c>
      <c r="I52" s="49">
        <v>25638</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62568</v>
      </c>
      <c r="I55" s="49">
        <v>14385</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25786933</v>
      </c>
      <c r="I60" s="48">
        <f t="shared" ref="I60:K60" si="0">I8+I37+I56+I57</f>
        <v>7447383</v>
      </c>
      <c r="J60" s="48">
        <f t="shared" si="0"/>
        <v>33841970</v>
      </c>
      <c r="K60" s="48">
        <f t="shared" si="0"/>
        <v>8463278</v>
      </c>
    </row>
    <row r="61" spans="1:11" ht="12.75" customHeight="1" x14ac:dyDescent="0.2">
      <c r="A61" s="224" t="s">
        <v>362</v>
      </c>
      <c r="B61" s="224"/>
      <c r="C61" s="224"/>
      <c r="D61" s="224"/>
      <c r="E61" s="224"/>
      <c r="F61" s="224"/>
      <c r="G61" s="12">
        <v>54</v>
      </c>
      <c r="H61" s="48">
        <f>H14+H48+H58+H59</f>
        <v>25459494</v>
      </c>
      <c r="I61" s="48">
        <f t="shared" ref="I61:K61" si="1">I14+I48+I58+I59</f>
        <v>7174546</v>
      </c>
      <c r="J61" s="48">
        <f t="shared" si="1"/>
        <v>31165686</v>
      </c>
      <c r="K61" s="48">
        <f t="shared" si="1"/>
        <v>7624360</v>
      </c>
    </row>
    <row r="62" spans="1:11" ht="12.75" customHeight="1" x14ac:dyDescent="0.2">
      <c r="A62" s="224" t="s">
        <v>363</v>
      </c>
      <c r="B62" s="224"/>
      <c r="C62" s="224"/>
      <c r="D62" s="224"/>
      <c r="E62" s="224"/>
      <c r="F62" s="224"/>
      <c r="G62" s="12">
        <v>55</v>
      </c>
      <c r="H62" s="48">
        <f>H60-H61</f>
        <v>327439</v>
      </c>
      <c r="I62" s="48">
        <f t="shared" ref="I62:K62" si="2">I60-I61</f>
        <v>272837</v>
      </c>
      <c r="J62" s="48">
        <f t="shared" si="2"/>
        <v>2676284</v>
      </c>
      <c r="K62" s="48">
        <f t="shared" si="2"/>
        <v>838918</v>
      </c>
    </row>
    <row r="63" spans="1:11" ht="12.75" customHeight="1" x14ac:dyDescent="0.2">
      <c r="A63" s="229" t="s">
        <v>364</v>
      </c>
      <c r="B63" s="229"/>
      <c r="C63" s="229"/>
      <c r="D63" s="229"/>
      <c r="E63" s="229"/>
      <c r="F63" s="229"/>
      <c r="G63" s="12">
        <v>56</v>
      </c>
      <c r="H63" s="48">
        <f>+IF((H60-H61)&gt;0,(H60-H61),0)</f>
        <v>327439</v>
      </c>
      <c r="I63" s="48">
        <f t="shared" ref="I63:K63" si="3">+IF((I60-I61)&gt;0,(I60-I61),0)</f>
        <v>272837</v>
      </c>
      <c r="J63" s="48">
        <f t="shared" si="3"/>
        <v>2676284</v>
      </c>
      <c r="K63" s="48">
        <f t="shared" si="3"/>
        <v>838918</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327439</v>
      </c>
      <c r="I66" s="48">
        <f t="shared" ref="I66:K66" si="5">I62-I65</f>
        <v>272837</v>
      </c>
      <c r="J66" s="48">
        <f t="shared" si="5"/>
        <v>2676284</v>
      </c>
      <c r="K66" s="48">
        <f t="shared" si="5"/>
        <v>838918</v>
      </c>
    </row>
    <row r="67" spans="1:11" ht="12.75" customHeight="1" x14ac:dyDescent="0.2">
      <c r="A67" s="229" t="s">
        <v>367</v>
      </c>
      <c r="B67" s="229"/>
      <c r="C67" s="229"/>
      <c r="D67" s="229"/>
      <c r="E67" s="229"/>
      <c r="F67" s="229"/>
      <c r="G67" s="12">
        <v>60</v>
      </c>
      <c r="H67" s="48">
        <f>+IF((H62-H65)&gt;0,(H62-H65),0)</f>
        <v>327439</v>
      </c>
      <c r="I67" s="48">
        <f t="shared" ref="I67:K67" si="6">+IF((I62-I65)&gt;0,(I62-I65),0)</f>
        <v>272837</v>
      </c>
      <c r="J67" s="48">
        <f t="shared" si="6"/>
        <v>2676284</v>
      </c>
      <c r="K67" s="48">
        <f t="shared" si="6"/>
        <v>838918</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462</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327439</v>
      </c>
      <c r="I8" s="64">
        <v>2676284</v>
      </c>
    </row>
    <row r="9" spans="1:9" ht="12.75" customHeight="1" x14ac:dyDescent="0.2">
      <c r="A9" s="248" t="s">
        <v>171</v>
      </c>
      <c r="B9" s="248"/>
      <c r="C9" s="248"/>
      <c r="D9" s="248"/>
      <c r="E9" s="248"/>
      <c r="F9" s="248"/>
      <c r="G9" s="65">
        <v>2</v>
      </c>
      <c r="H9" s="66">
        <f>H10+H11+H12+H13+H14+H15+H16+H17</f>
        <v>1693247</v>
      </c>
      <c r="I9" s="66">
        <f>I10+I11+I12+I13+I14+I15+I16+I17</f>
        <v>1964012</v>
      </c>
    </row>
    <row r="10" spans="1:9" ht="12.75" customHeight="1" x14ac:dyDescent="0.2">
      <c r="A10" s="225" t="s">
        <v>172</v>
      </c>
      <c r="B10" s="225"/>
      <c r="C10" s="225"/>
      <c r="D10" s="225"/>
      <c r="E10" s="225"/>
      <c r="F10" s="225"/>
      <c r="G10" s="63">
        <v>3</v>
      </c>
      <c r="H10" s="64">
        <v>1589578</v>
      </c>
      <c r="I10" s="64">
        <v>1843483</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-12936</v>
      </c>
      <c r="I13" s="64">
        <v>-25706</v>
      </c>
    </row>
    <row r="14" spans="1:9" ht="12.75" customHeight="1" x14ac:dyDescent="0.2">
      <c r="A14" s="225" t="s">
        <v>176</v>
      </c>
      <c r="B14" s="225"/>
      <c r="C14" s="225"/>
      <c r="D14" s="225"/>
      <c r="E14" s="225"/>
      <c r="F14" s="225"/>
      <c r="G14" s="63">
        <v>7</v>
      </c>
      <c r="H14" s="64">
        <v>112429</v>
      </c>
      <c r="I14" s="64">
        <v>146235</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-4079</v>
      </c>
      <c r="I16" s="64">
        <v>0</v>
      </c>
    </row>
    <row r="17" spans="1:9" ht="25.15" customHeight="1" x14ac:dyDescent="0.2">
      <c r="A17" s="225" t="s">
        <v>179</v>
      </c>
      <c r="B17" s="225"/>
      <c r="C17" s="225"/>
      <c r="D17" s="225"/>
      <c r="E17" s="225"/>
      <c r="F17" s="225"/>
      <c r="G17" s="63">
        <v>10</v>
      </c>
      <c r="H17" s="64">
        <v>8255</v>
      </c>
      <c r="I17" s="64">
        <v>0</v>
      </c>
    </row>
    <row r="18" spans="1:9" ht="28.15" customHeight="1" x14ac:dyDescent="0.2">
      <c r="A18" s="247" t="s">
        <v>306</v>
      </c>
      <c r="B18" s="247"/>
      <c r="C18" s="247"/>
      <c r="D18" s="247"/>
      <c r="E18" s="247"/>
      <c r="F18" s="247"/>
      <c r="G18" s="65">
        <v>11</v>
      </c>
      <c r="H18" s="66">
        <f>H8+H9</f>
        <v>2020686</v>
      </c>
      <c r="I18" s="66">
        <f>I8+I9</f>
        <v>4640296</v>
      </c>
    </row>
    <row r="19" spans="1:9" ht="12.75" customHeight="1" x14ac:dyDescent="0.2">
      <c r="A19" s="248" t="s">
        <v>180</v>
      </c>
      <c r="B19" s="248"/>
      <c r="C19" s="248"/>
      <c r="D19" s="248"/>
      <c r="E19" s="248"/>
      <c r="F19" s="248"/>
      <c r="G19" s="65">
        <v>12</v>
      </c>
      <c r="H19" s="66">
        <f>H20+H21+H22+H23</f>
        <v>1079126</v>
      </c>
      <c r="I19" s="66">
        <f>I20+I21+I22+I23</f>
        <v>-3169521</v>
      </c>
    </row>
    <row r="20" spans="1:9" ht="12.75" customHeight="1" x14ac:dyDescent="0.2">
      <c r="A20" s="225" t="s">
        <v>181</v>
      </c>
      <c r="B20" s="225"/>
      <c r="C20" s="225"/>
      <c r="D20" s="225"/>
      <c r="E20" s="225"/>
      <c r="F20" s="225"/>
      <c r="G20" s="63">
        <v>13</v>
      </c>
      <c r="H20" s="64">
        <v>1521530</v>
      </c>
      <c r="I20" s="64">
        <v>-2272623</v>
      </c>
    </row>
    <row r="21" spans="1:9" ht="12.75" customHeight="1" x14ac:dyDescent="0.2">
      <c r="A21" s="225" t="s">
        <v>182</v>
      </c>
      <c r="B21" s="225"/>
      <c r="C21" s="225"/>
      <c r="D21" s="225"/>
      <c r="E21" s="225"/>
      <c r="F21" s="225"/>
      <c r="G21" s="63">
        <v>14</v>
      </c>
      <c r="H21" s="64">
        <v>-286123</v>
      </c>
      <c r="I21" s="64">
        <v>38034</v>
      </c>
    </row>
    <row r="22" spans="1:9" ht="12.75" customHeight="1" x14ac:dyDescent="0.2">
      <c r="A22" s="225" t="s">
        <v>183</v>
      </c>
      <c r="B22" s="225"/>
      <c r="C22" s="225"/>
      <c r="D22" s="225"/>
      <c r="E22" s="225"/>
      <c r="F22" s="225"/>
      <c r="G22" s="63">
        <v>15</v>
      </c>
      <c r="H22" s="64">
        <v>-445792</v>
      </c>
      <c r="I22" s="64">
        <v>-989819</v>
      </c>
    </row>
    <row r="23" spans="1:9" ht="12.75" customHeight="1" x14ac:dyDescent="0.2">
      <c r="A23" s="225" t="s">
        <v>184</v>
      </c>
      <c r="B23" s="225"/>
      <c r="C23" s="225"/>
      <c r="D23" s="225"/>
      <c r="E23" s="225"/>
      <c r="F23" s="225"/>
      <c r="G23" s="63">
        <v>16</v>
      </c>
      <c r="H23" s="64">
        <v>289511</v>
      </c>
      <c r="I23" s="64">
        <v>54887</v>
      </c>
    </row>
    <row r="24" spans="1:9" ht="12.75" customHeight="1" x14ac:dyDescent="0.2">
      <c r="A24" s="247" t="s">
        <v>185</v>
      </c>
      <c r="B24" s="247"/>
      <c r="C24" s="247"/>
      <c r="D24" s="247"/>
      <c r="E24" s="247"/>
      <c r="F24" s="247"/>
      <c r="G24" s="65">
        <v>17</v>
      </c>
      <c r="H24" s="66">
        <f>H18+H19</f>
        <v>3099812</v>
      </c>
      <c r="I24" s="66">
        <f>I18+I19</f>
        <v>1470775</v>
      </c>
    </row>
    <row r="25" spans="1:9" ht="12.75" customHeight="1" x14ac:dyDescent="0.2">
      <c r="A25" s="190" t="s">
        <v>186</v>
      </c>
      <c r="B25" s="190"/>
      <c r="C25" s="190"/>
      <c r="D25" s="190"/>
      <c r="E25" s="190"/>
      <c r="F25" s="190"/>
      <c r="G25" s="63">
        <v>18</v>
      </c>
      <c r="H25" s="64">
        <v>-112429</v>
      </c>
      <c r="I25" s="64">
        <v>-146235</v>
      </c>
    </row>
    <row r="26" spans="1:9" ht="12.75" customHeight="1" x14ac:dyDescent="0.2">
      <c r="A26" s="190" t="s">
        <v>187</v>
      </c>
      <c r="B26" s="190"/>
      <c r="C26" s="190"/>
      <c r="D26" s="190"/>
      <c r="E26" s="190"/>
      <c r="F26" s="190"/>
      <c r="G26" s="63">
        <v>19</v>
      </c>
      <c r="H26" s="64">
        <v>96367</v>
      </c>
      <c r="I26" s="64">
        <v>0</v>
      </c>
    </row>
    <row r="27" spans="1:9" ht="25.9" customHeight="1" x14ac:dyDescent="0.2">
      <c r="A27" s="252" t="s">
        <v>188</v>
      </c>
      <c r="B27" s="252"/>
      <c r="C27" s="252"/>
      <c r="D27" s="252"/>
      <c r="E27" s="252"/>
      <c r="F27" s="252"/>
      <c r="G27" s="65">
        <v>20</v>
      </c>
      <c r="H27" s="66">
        <f>H24+H25+H26</f>
        <v>3083750</v>
      </c>
      <c r="I27" s="66">
        <f>I24+I25+I26</f>
        <v>1324540</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98679</v>
      </c>
      <c r="I29" s="67">
        <v>1985661</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12936</v>
      </c>
      <c r="I31" s="67">
        <v>25706</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111615</v>
      </c>
      <c r="I35" s="68">
        <f>I29+I30+I31+I32+I33+I34</f>
        <v>2011367</v>
      </c>
    </row>
    <row r="36" spans="1:9" ht="22.9" customHeight="1" x14ac:dyDescent="0.2">
      <c r="A36" s="190" t="s">
        <v>197</v>
      </c>
      <c r="B36" s="190"/>
      <c r="C36" s="190"/>
      <c r="D36" s="190"/>
      <c r="E36" s="190"/>
      <c r="F36" s="190"/>
      <c r="G36" s="63">
        <v>28</v>
      </c>
      <c r="H36" s="67">
        <v>-4823264</v>
      </c>
      <c r="I36" s="67">
        <v>-1261676</v>
      </c>
    </row>
    <row r="37" spans="1:9" ht="12.75" customHeight="1" x14ac:dyDescent="0.2">
      <c r="A37" s="190" t="s">
        <v>198</v>
      </c>
      <c r="B37" s="190"/>
      <c r="C37" s="190"/>
      <c r="D37" s="190"/>
      <c r="E37" s="190"/>
      <c r="F37" s="190"/>
      <c r="G37" s="63">
        <v>29</v>
      </c>
      <c r="H37" s="67">
        <v>-858192</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-331743</v>
      </c>
    </row>
    <row r="41" spans="1:9" ht="24" customHeight="1" x14ac:dyDescent="0.2">
      <c r="A41" s="247" t="s">
        <v>202</v>
      </c>
      <c r="B41" s="247"/>
      <c r="C41" s="247"/>
      <c r="D41" s="247"/>
      <c r="E41" s="247"/>
      <c r="F41" s="247"/>
      <c r="G41" s="65">
        <v>33</v>
      </c>
      <c r="H41" s="68">
        <f>H36+H37+H38+H39+H40</f>
        <v>-5681456</v>
      </c>
      <c r="I41" s="68">
        <f>I36+I37+I38+I39+I40</f>
        <v>-1593419</v>
      </c>
    </row>
    <row r="42" spans="1:9" ht="29.45" customHeight="1" x14ac:dyDescent="0.2">
      <c r="A42" s="252" t="s">
        <v>203</v>
      </c>
      <c r="B42" s="252"/>
      <c r="C42" s="252"/>
      <c r="D42" s="252"/>
      <c r="E42" s="252"/>
      <c r="F42" s="252"/>
      <c r="G42" s="65">
        <v>34</v>
      </c>
      <c r="H42" s="68">
        <f>H35+H41</f>
        <v>-5569841</v>
      </c>
      <c r="I42" s="68">
        <f>I35+I41</f>
        <v>417948</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2099812</v>
      </c>
      <c r="I46" s="67">
        <v>400188</v>
      </c>
    </row>
    <row r="47" spans="1:9" ht="12.75" customHeight="1" x14ac:dyDescent="0.2">
      <c r="A47" s="190" t="s">
        <v>208</v>
      </c>
      <c r="B47" s="190"/>
      <c r="C47" s="190"/>
      <c r="D47" s="190"/>
      <c r="E47" s="190"/>
      <c r="F47" s="190"/>
      <c r="G47" s="63">
        <v>38</v>
      </c>
      <c r="H47" s="67">
        <v>1508085</v>
      </c>
      <c r="I47" s="67">
        <v>478191</v>
      </c>
    </row>
    <row r="48" spans="1:9" ht="22.15" customHeight="1" x14ac:dyDescent="0.2">
      <c r="A48" s="247" t="s">
        <v>209</v>
      </c>
      <c r="B48" s="247"/>
      <c r="C48" s="247"/>
      <c r="D48" s="247"/>
      <c r="E48" s="247"/>
      <c r="F48" s="247"/>
      <c r="G48" s="65">
        <v>39</v>
      </c>
      <c r="H48" s="68">
        <f>H44+H45+H46+H47</f>
        <v>3607897</v>
      </c>
      <c r="I48" s="68">
        <f>I44+I45+I46+I47</f>
        <v>878379</v>
      </c>
    </row>
    <row r="49" spans="1:9" ht="24.6" customHeight="1" x14ac:dyDescent="0.2">
      <c r="A49" s="190" t="s">
        <v>305</v>
      </c>
      <c r="B49" s="190"/>
      <c r="C49" s="190"/>
      <c r="D49" s="190"/>
      <c r="E49" s="190"/>
      <c r="F49" s="190"/>
      <c r="G49" s="63">
        <v>40</v>
      </c>
      <c r="H49" s="67">
        <v>-985113</v>
      </c>
      <c r="I49" s="67">
        <v>-1101181</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-443188</v>
      </c>
      <c r="I51" s="67">
        <v>-588247</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-1428301</v>
      </c>
      <c r="I54" s="68">
        <f>I49+I50+I51+I52+I53</f>
        <v>-1689428</v>
      </c>
    </row>
    <row r="55" spans="1:9" ht="29.45" customHeight="1" x14ac:dyDescent="0.2">
      <c r="A55" s="252" t="s">
        <v>215</v>
      </c>
      <c r="B55" s="252"/>
      <c r="C55" s="252"/>
      <c r="D55" s="252"/>
      <c r="E55" s="252"/>
      <c r="F55" s="252"/>
      <c r="G55" s="65">
        <v>46</v>
      </c>
      <c r="H55" s="68">
        <f>H48+H54</f>
        <v>2179596</v>
      </c>
      <c r="I55" s="68">
        <f>I48+I54</f>
        <v>-811049</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-306495</v>
      </c>
      <c r="I57" s="68">
        <f>I27+I42+I55+I56</f>
        <v>931439</v>
      </c>
    </row>
    <row r="58" spans="1:9" x14ac:dyDescent="0.2">
      <c r="A58" s="253" t="s">
        <v>218</v>
      </c>
      <c r="B58" s="253"/>
      <c r="C58" s="253"/>
      <c r="D58" s="253"/>
      <c r="E58" s="253"/>
      <c r="F58" s="253"/>
      <c r="G58" s="63">
        <v>49</v>
      </c>
      <c r="H58" s="67">
        <v>478875</v>
      </c>
      <c r="I58" s="67">
        <v>172380</v>
      </c>
    </row>
    <row r="59" spans="1:9" ht="31.15" customHeight="1" x14ac:dyDescent="0.2">
      <c r="A59" s="252" t="s">
        <v>219</v>
      </c>
      <c r="B59" s="252"/>
      <c r="C59" s="252"/>
      <c r="D59" s="252"/>
      <c r="E59" s="252"/>
      <c r="F59" s="252"/>
      <c r="G59" s="65">
        <v>50</v>
      </c>
      <c r="H59" s="68">
        <f>H57+H58</f>
        <v>172380</v>
      </c>
      <c r="I59" s="68">
        <f>I57+I58</f>
        <v>1103819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466</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463</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H51" sqref="H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15064570</v>
      </c>
      <c r="I7" s="33">
        <v>714795</v>
      </c>
      <c r="J7" s="33">
        <v>998235</v>
      </c>
      <c r="K7" s="33">
        <v>0</v>
      </c>
      <c r="L7" s="33">
        <v>0</v>
      </c>
      <c r="M7" s="33">
        <v>0</v>
      </c>
      <c r="N7" s="33">
        <v>0</v>
      </c>
      <c r="O7" s="33">
        <v>0</v>
      </c>
      <c r="P7" s="33">
        <v>0</v>
      </c>
      <c r="Q7" s="33">
        <v>0</v>
      </c>
      <c r="R7" s="33">
        <v>0</v>
      </c>
      <c r="S7" s="33">
        <v>0</v>
      </c>
      <c r="T7" s="33">
        <v>0</v>
      </c>
      <c r="U7" s="33">
        <v>90400</v>
      </c>
      <c r="V7" s="33">
        <v>-112671</v>
      </c>
      <c r="W7" s="34">
        <f>H7+I7+J7+K7-L7+M7+N7+O7+P7+Q7+R7+U7+V7+S7+T7</f>
        <v>16755329</v>
      </c>
      <c r="X7" s="33">
        <v>0</v>
      </c>
      <c r="Y7" s="34">
        <f>W7+X7</f>
        <v>16755329</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90400</v>
      </c>
      <c r="V10" s="34">
        <f t="shared" si="2"/>
        <v>-112671</v>
      </c>
      <c r="W10" s="34">
        <f t="shared" si="2"/>
        <v>16755329</v>
      </c>
      <c r="X10" s="34">
        <f t="shared" si="2"/>
        <v>0</v>
      </c>
      <c r="Y10" s="34">
        <f t="shared" si="2"/>
        <v>16755329</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327439</v>
      </c>
      <c r="W11" s="34">
        <f t="shared" ref="W11:W29" si="3">H11+I11+J11+K11-L11+M11+N11+O11+P11+Q11+R11+U11+V11+S11+T11</f>
        <v>327439</v>
      </c>
      <c r="X11" s="33">
        <v>0</v>
      </c>
      <c r="Y11" s="34">
        <f t="shared" ref="Y11:Y29" si="4">W11+X11</f>
        <v>327439</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-112671</v>
      </c>
      <c r="V27" s="33">
        <v>112671</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-22271</v>
      </c>
      <c r="V30" s="36">
        <f t="shared" si="5"/>
        <v>327439</v>
      </c>
      <c r="W30" s="36">
        <f t="shared" si="5"/>
        <v>17082768</v>
      </c>
      <c r="X30" s="36">
        <f t="shared" si="5"/>
        <v>0</v>
      </c>
      <c r="Y30" s="36">
        <f t="shared" si="5"/>
        <v>17082768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327439</v>
      </c>
      <c r="W33" s="34">
        <f t="shared" si="8"/>
        <v>327439</v>
      </c>
      <c r="X33" s="34">
        <f t="shared" si="8"/>
        <v>0</v>
      </c>
      <c r="Y33" s="34">
        <f t="shared" si="8"/>
        <v>327439</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-112671</v>
      </c>
      <c r="V34" s="36">
        <f t="shared" si="10"/>
        <v>112671</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15064570</v>
      </c>
      <c r="I36" s="33">
        <v>714795</v>
      </c>
      <c r="J36" s="33">
        <v>998235</v>
      </c>
      <c r="K36" s="33">
        <v>0</v>
      </c>
      <c r="L36" s="33">
        <v>0</v>
      </c>
      <c r="M36" s="33">
        <v>0</v>
      </c>
      <c r="N36" s="33">
        <v>0</v>
      </c>
      <c r="O36" s="33">
        <v>0</v>
      </c>
      <c r="P36" s="33">
        <v>0</v>
      </c>
      <c r="Q36" s="33">
        <v>0</v>
      </c>
      <c r="R36" s="33">
        <v>0</v>
      </c>
      <c r="S36" s="33">
        <v>0</v>
      </c>
      <c r="T36" s="33">
        <v>0</v>
      </c>
      <c r="U36" s="33">
        <v>-22271</v>
      </c>
      <c r="V36" s="33">
        <v>327439</v>
      </c>
      <c r="W36" s="37">
        <f>H36+I36+J36+K36-L36+M36+N36+O36+P36+Q36+R36+U36+V36+S36+T36</f>
        <v>17082768</v>
      </c>
      <c r="X36" s="33">
        <v>0</v>
      </c>
      <c r="Y36" s="37">
        <f t="shared" ref="Y36:Y38" si="12">W36+X36</f>
        <v>17082768</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-22271</v>
      </c>
      <c r="V39" s="34">
        <f t="shared" si="14"/>
        <v>327439</v>
      </c>
      <c r="W39" s="34">
        <f t="shared" si="14"/>
        <v>17082768</v>
      </c>
      <c r="X39" s="34">
        <f t="shared" si="14"/>
        <v>0</v>
      </c>
      <c r="Y39" s="34">
        <f t="shared" si="14"/>
        <v>17082768</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2676284</v>
      </c>
      <c r="W40" s="37">
        <f t="shared" ref="W40:W58" si="15">H40+I40+J40+K40-L40+M40+N40+O40+P40+Q40+R40+U40+V40+S40+T40</f>
        <v>2676284</v>
      </c>
      <c r="X40" s="33">
        <v>0</v>
      </c>
      <c r="Y40" s="37">
        <f t="shared" ref="Y40:Y58" si="16">W40+X40</f>
        <v>2676284</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-25290</v>
      </c>
      <c r="I50" s="33">
        <v>0</v>
      </c>
      <c r="J50" s="33">
        <v>0</v>
      </c>
      <c r="K50" s="33">
        <v>0</v>
      </c>
      <c r="L50" s="33">
        <v>0</v>
      </c>
      <c r="M50" s="33">
        <v>0</v>
      </c>
      <c r="N50" s="33">
        <v>25290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327439</v>
      </c>
      <c r="V57" s="33">
        <v>-327439</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15039280</v>
      </c>
      <c r="I59" s="36">
        <f t="shared" ref="I59:Y59" si="17">SUM(I39:I58)</f>
        <v>714795</v>
      </c>
      <c r="J59" s="36">
        <f t="shared" si="17"/>
        <v>998235</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305168</v>
      </c>
      <c r="V59" s="36">
        <f t="shared" si="17"/>
        <v>2676284</v>
      </c>
      <c r="W59" s="36">
        <f t="shared" si="17"/>
        <v>19759052</v>
      </c>
      <c r="X59" s="36">
        <f t="shared" si="17"/>
        <v>0</v>
      </c>
      <c r="Y59" s="36">
        <f t="shared" si="17"/>
        <v>19759052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2676284</v>
      </c>
      <c r="W62" s="37">
        <f t="shared" si="20"/>
        <v>2676284</v>
      </c>
      <c r="X62" s="37">
        <f t="shared" si="20"/>
        <v>0</v>
      </c>
      <c r="Y62" s="37">
        <f t="shared" si="20"/>
        <v>2676284</v>
      </c>
    </row>
    <row r="63" spans="1:25" ht="29.25" customHeight="1" x14ac:dyDescent="0.2">
      <c r="A63" s="300" t="s">
        <v>434</v>
      </c>
      <c r="B63" s="300"/>
      <c r="C63" s="300"/>
      <c r="D63" s="300"/>
      <c r="E63" s="300"/>
      <c r="F63" s="300"/>
      <c r="G63" s="8">
        <v>54</v>
      </c>
      <c r="H63" s="38">
        <f>SUM(H50:H58)</f>
        <v>-25290</v>
      </c>
      <c r="I63" s="38">
        <f t="shared" ref="I63:Y63" si="22">SUM(I50:I58)</f>
        <v>0</v>
      </c>
      <c r="J63" s="38">
        <f t="shared" si="22"/>
        <v>0</v>
      </c>
      <c r="K63" s="38">
        <f t="shared" si="22"/>
        <v>0</v>
      </c>
      <c r="L63" s="38">
        <f t="shared" si="22"/>
        <v>0</v>
      </c>
      <c r="M63" s="38">
        <f t="shared" si="22"/>
        <v>0</v>
      </c>
      <c r="N63" s="38">
        <f t="shared" si="22"/>
        <v>25290</v>
      </c>
      <c r="O63" s="38">
        <f t="shared" si="22"/>
        <v>0</v>
      </c>
      <c r="P63" s="38">
        <f t="shared" si="22"/>
        <v>0</v>
      </c>
      <c r="Q63" s="38">
        <f t="shared" si="22"/>
        <v>0</v>
      </c>
      <c r="R63" s="38">
        <f t="shared" si="22"/>
        <v>0</v>
      </c>
      <c r="S63" s="38">
        <f t="shared" ref="S63:T63" si="23">SUM(S50:S58)</f>
        <v>0</v>
      </c>
      <c r="T63" s="38">
        <f t="shared" si="23"/>
        <v>0</v>
      </c>
      <c r="U63" s="38">
        <f t="shared" si="22"/>
        <v>327439</v>
      </c>
      <c r="V63" s="38">
        <f t="shared" si="22"/>
        <v>-327439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84" zoomScaleNormal="82" zoomScaleSheetLayoutView="84" workbookViewId="0">
      <selection sqref="A1:I40"/>
    </sheetView>
  </sheetViews>
  <sheetFormatPr defaultRowHeight="12.75" x14ac:dyDescent="0.2"/>
  <cols>
    <col min="7" max="7" width="43.140625" customWidth="1"/>
    <col min="8" max="8" width="104.42578125" hidden="1" customWidth="1"/>
    <col min="9" max="9" width="0.5703125" customWidth="1"/>
  </cols>
  <sheetData>
    <row r="1" spans="1:9" ht="12.75" customHeight="1"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2024-02-12T07:56:44Z</cp:lastPrinted>
  <dcterms:created xsi:type="dcterms:W3CDTF">2008-10-17T11:51:54Z</dcterms:created>
  <dcterms:modified xsi:type="dcterms:W3CDTF">2024-02-12T07:56:46Z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