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I:\Dokumentacija\Službenik za informiranje\FINANCIJSKA IZVJEŠĆA\2025-2Q\xls\"/>
    </mc:Choice>
  </mc:AlternateContent>
  <bookViews>
    <workbookView xWindow="0" yWindow="0" windowWidth="28800" windowHeight="1413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6" l="1"/>
  <c r="K25" i="26"/>
  <c r="K22" i="26"/>
  <c r="K13" i="26"/>
  <c r="J22" i="26"/>
  <c r="J13" i="26"/>
  <c r="I93" i="18"/>
  <c r="I131" i="18"/>
  <c r="I127" i="18"/>
  <c r="I125" i="18"/>
  <c r="I124" i="18"/>
  <c r="I46" i="18"/>
  <c r="I59" i="18"/>
  <c r="I58" i="18"/>
  <c r="I56" i="18"/>
  <c r="H45"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W40" i="22"/>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<sst xmlns="http://schemas.openxmlformats.org/spreadsheetml/2006/main" count="536" uniqueCount="470">
  <si>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</si>
  <si>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</si>
  <si>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</si>
  <si>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</si>
  <si>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</si>
  <si>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</si>
  <si>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</si>
  <si>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</si>
  <si>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</si>
  <si>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</si>
  <si>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</si>
  <si>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</si>
  <si>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</si>
  <si>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</si>
  <si>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</si>
  <si>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</si>
  <si>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</si>
  <si>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</si>
  <si>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</si>
  <si>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</si>
  <si>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</si>
  <si>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</si>
  <si>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</si>
  <si>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</si>
  <si>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</si>
  <si>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</si>
  <si>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</si>
  <si>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</si>
  <si>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</si>
  <si>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</si>
  <si>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</si>
  <si>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</si>
  <si>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</si>
  <si>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</si>
  <si>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</si>
  <si>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</si>
  <si>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</si>
  <si>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</si>
  <si>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</si>
  <si>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</si>
  <si>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</si>
  <si>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</si>
  <si>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</si>
  <si>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</si>
  <si>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</si>
  <si>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</si>
  <si>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</si>
  <si>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</si>
  <si>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</si>
  <si>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</si>
  <si>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</si>
  <si>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</si>
  <si>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</si>
  <si>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</si>
  <si>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</si>
  <si>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</si>
  <si>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</si>
  <si>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</si>
  <si>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</si>
  <si>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</si>
  <si>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</si>
  <si>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</si>
  <si>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</si>
  <si>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</si>
  <si>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</si>
  <si>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</si>
  <si>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</si>
  <si>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</si>
  <si>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</si>
  <si>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</si>
  <si>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</si>
  <si>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</si>
  <si>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</si>
  <si>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</si>
  <si>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</si>
  <si>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</si>
  <si>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</si>
  <si>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</si>
  <si>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</si>
  <si>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</si>
  <si>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</si>
  <si>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</si>
  <si>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</si>
  <si>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</si>
  <si>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</si>
  <si>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</si>
  <si>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</si>
  <si>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</si>
  <si>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</si>
  <si>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</si>
  <si>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</si>
  <si>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</si>
  <si>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</si>
  <si>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</si>
  <si>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</si>
  <si>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</si>
  <si>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</si>
  <si>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</si>
  <si>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</si>
  <si>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</si>
  <si>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</si>
  <si>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</si>
  <si>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</si>
  <si>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</si>
  <si>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</si>
  <si>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</si>
  <si>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</si>
  <si>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</si>
  <si>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</si>
  <si>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</si>
  <si>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</si>
  <si>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</si>
  <si>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</si>
  <si>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</si>
  <si>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</si>
  <si>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</si>
  <si>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</si>
  <si>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</si>
  <si>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</si>
  <si>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</si>
  <si>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</si>
  <si>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</si>
  <si>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</si>
  <si>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</si>
  <si>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</si>
  <si>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</si>
  <si>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</si>
  <si>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</si>
  <si>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</si>
  <si>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</si>
  <si>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</si>
  <si>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</si>
  <si>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</si>
  <si>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</si>
  <si>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</si>
  <si>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</si>
  <si>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</si>
  <si>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</si>
  <si>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</si>
  <si>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</si>
  <si>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</si>
  <si>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</si>
  <si>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</si>
  <si>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</si>
  <si>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</si>
  <si>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</si>
  <si>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</si>
  <si>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</si>
  <si>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</si>
  <si>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</si>
  <si>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</si>
  <si>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</si>
  <si>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</si>
  <si>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</si>
  <si>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</si>
  <si>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</si>
  <si>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</si>
  <si>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</si>
  <si>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</si>
  <si>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</si>
  <si>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</si>
  <si>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</si>
  <si>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</si>
  <si>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</si>
  <si>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</si>
  <si>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</si>
  <si>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</si>
  <si>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</si>
  <si>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</si>
  <si>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</si>
  <si>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</si>
  <si>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</si>
  <si>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</si>
  <si>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</si>
  <si>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</si>
  <si>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</si>
  <si>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</si>
  <si>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</si>
  <si>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</si>
  <si>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</si>
  <si>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</si>
  <si>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</si>
  <si>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</si>
  <si>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</si>
  <si>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</si>
  <si>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</si>
  <si>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</si>
  <si>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</si>
  <si>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</si>
  <si>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</si>
  <si>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</si>
  <si>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</si>
  <si>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</si>
  <si>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</si>
  <si>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</si>
  <si>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</si>
  <si>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</si>
  <si>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</si>
  <si>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</si>
  <si>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</si>
  <si>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</si>
  <si>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</si>
  <si>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</si>
  <si>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</si>
  <si>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</si>
  <si>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</si>
  <si>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</si>
  <si>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</si>
  <si>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</si>
  <si>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</si>
  <si>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</si>
  <si>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</si>
  <si>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</si>
  <si>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</si>
  <si>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</si>
  <si>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</si>
  <si>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</si>
  <si>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</si>
  <si>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</si>
  <si>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</si>
  <si>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</si>
  <si>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</si>
  <si>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</si>
  <si>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</si>
  <si>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</si>
  <si>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</si>
  <si>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</si>
  <si>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</si>
  <si>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</si>
  <si>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</si>
  <si>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</si>
  <si>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</si>
  <si>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</si>
  <si>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</si>
  <si>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</si>
  <si>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</si>
  <si>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</si>
  <si>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</si>
  <si>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</si>
  <si>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</si>
  <si>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</si>
  <si>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</si>
  <si>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</si>
  <si>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</si>
  <si>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</si>
  <si>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</si>
  <si>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</si>
  <si>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</si>
  <si>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</si>
  <si>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</si>
  <si>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</si>
  <si>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</si>
  <si>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</si>
  <si>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</si>
  <si>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</si>
  <si>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</si>
  <si>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</si>
  <si>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</si>
  <si>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</si>
  <si>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</si>
  <si>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</si>
  <si>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</si>
  <si>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</si>
  <si>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</si>
  <si>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</si>
  <si>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</si>
  <si>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</si>
  <si>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</si>
  <si>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</si>
  <si>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</si>
  <si>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</si>
  <si>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</si>
  <si>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</si>
  <si>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</si>
  <si>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</si>
  <si>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</si>
  <si>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</si>
  <si>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</si>
  <si>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</si>
  <si>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</si>
  <si>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</si>
  <si>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</si>
  <si>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</si>
  <si>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</si>
  <si>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</si>
  <si>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</si>
  <si>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</si>
  <si>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</si>
  <si>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</si>
  <si>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</si>
  <si>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</si>
  <si>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</si>
  <si>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</si>
  <si>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</si>
  <si>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</si>
  <si>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</si>
  <si>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</si>
  <si>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</si>
  <si>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</si>
  <si>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</si>
  <si>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</si>
  <si>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</si>
  <si>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</si>
  <si>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</si>
  <si>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</si>
  <si>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</si>
  <si>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</si>
  <si>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</si>
  <si>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</si>
  <si>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</si>
  <si>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</si>
  <si>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</si>
  <si>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</si>
  <si>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</si>
  <si>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</si>
  <si>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</si>
  <si>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</si>
  <si>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</si>
  <si>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</si>
  <si>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</si>
  <si>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</si>
  <si>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</si>
  <si>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</si>
  <si>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</si>
  <si>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</si>
  <si>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</si>
  <si>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</si>
  <si>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</si>
  <si>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</si>
  <si>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</si>
  <si>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</si>
  <si>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</si>
  <si>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</si>
  <si>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</si>
  <si>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</si>
  <si>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</si>
  <si>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</si>
  <si>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</si>
  <si>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</si>
  <si>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</si>
  <si>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</si>
  <si>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</si>
  <si>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</si>
  <si>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</si>
  <si>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</si>
  <si>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</si>
  <si>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</si>
  <si>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</si>
  <si>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</si>
  <si>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</si>
  <si>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</si>
  <si>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</si>
  <si>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</si>
  <si>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</si>
  <si>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</si>
  <si>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</si>
  <si>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</si>
  <si>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</si>
  <si>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</si>
  <si>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</si>
  <si>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</si>
  <si>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</si>
  <si>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</si>
  <si>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</si>
  <si>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</si>
  <si>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</si>
  <si>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</si>
  <si>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</si>
  <si>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</si>
  <si>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</si>
  <si>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</si>
  <si>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</si>
  <si>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</si>
  <si>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</si>
  <si>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</si>
  <si>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</si>
  <si>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</si>
  <si>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</si>
  <si>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</si>
  <si>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</si>
  <si>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</si>
  <si>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</si>
  <si>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</si>
  <si>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</si>
  <si>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</si>
  <si>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</si>
  <si>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</si>
  <si>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</si>
  <si>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</si>
  <si>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</si>
  <si>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</si>
  <si>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</si>
  <si>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</si>
  <si>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</si>
  <si>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</si>
  <si>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</si>
  <si>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</si>
  <si>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</si>
  <si>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</si>
  <si>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</si>
  <si>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</si>
  <si>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</si>
  <si>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</si>
  <si>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</si>
  <si>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</si>
  <si>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</si>
  <si>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</si>
  <si>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</si>
  <si>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</si>
  <si>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</si>
  <si>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</si>
  <si>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</si>
  <si>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</si>
  <si>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</si>
  <si>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</si>
  <si>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</si>
  <si>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</si>
  <si>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</si>
  <si>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</si>
  <si>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</si>
  <si>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</si>
  <si>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</si>
  <si>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</si>
  <si>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</si>
  <si>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</si>
  <si>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</si>
  <si>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</si>
  <si>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</si>
  <si>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</si>
  <si>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</si>
  <si>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</si>
  <si>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</si>
  <si>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</si>
  <si>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</si>
  <si>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</si>
  <si>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</si>
  <si>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</si>
  <si>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</si>
  <si>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</si>
  <si>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</si>
  <si>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</si>
  <si>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</si>
  <si>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</si>
  <si>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</si>
  <si>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</si>
  <si>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</si>
  <si>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</si>
  <si>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</si>
  <si>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</si>
  <si>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</si>
  <si>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</si>
  <si>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</si>
  <si>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</si>
  <si>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</si>
  <si>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</si>
  <si>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</si>
  <si>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</si>
  <si>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</si>
  <si>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</si>
  <si>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</si>
  <si>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</si>
  <si>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</si>
  <si>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</si>
  <si>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</si>
  <si>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</si>
  <si>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</si>
  <si>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30.06.2025.</t>
  </si>
  <si>
    <t>u razdoblju 1.1.2025.do 30.6.2025.</t>
  </si>
  <si>
    <t>stanje na dan 30.6.2025.</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</si>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</sst>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43" zoomScaleNormal="100"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t="s">
        <v>466</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448</v>
      </c>
      <c r="D11" s="140"/>
      <c r="E11" s="96"/>
      <c r="F11" s="148" t="s">
        <v>331</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332</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452</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454</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455</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456</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458</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340</v>
      </c>
      <c r="D50" s="150"/>
      <c r="E50" s="174" t="s">
        <v>342</v>
      </c>
      <c r="F50" s="175"/>
      <c r="G50" s="154" t="s">
        <v>462</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465</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60" t="s">
        <v>464</v>
      </c>
      <c r="D56" s="161"/>
      <c r="E56" s="161"/>
      <c r="F56" s="161"/>
      <c r="G56" s="161"/>
      <c r="H56" s="161"/>
      <c r="I56" s="161"/>
      <c r="J56" s="162"/>
    </row>
    <row r="57" spans="1:10" x14ac:dyDescent="0.25">
      <c r="A57" s="98"/>
      <c r="B57" s="77"/>
      <c r="C57" s="77"/>
      <c r="D57" s="77"/>
      <c r="E57" s="143"/>
      <c r="F57" s="143"/>
      <c r="G57" s="143"/>
      <c r="H57" s="143"/>
      <c r="I57" s="77"/>
      <c r="J57" s="100"/>
    </row>
    <row r="58" spans="1:10" x14ac:dyDescent="0.25">
      <c r="A58" s="137" t="s">
        <v>344</v>
      </c>
      <c r="B58" s="148"/>
      <c r="C58" s="177"/>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view="pageBreakPreview" zoomScaleNormal="100" zoomScaleSheetLayoutView="100" workbookViewId="0">
      <selection activeCell="I26" sqref="I2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5" t="s">
        <v>1</v>
      </c>
      <c r="B1" s="186"/>
      <c r="C1" s="186"/>
      <c r="D1" s="186"/>
      <c r="E1" s="186"/>
      <c r="F1" s="186"/>
      <c r="G1" s="186"/>
      <c r="H1" s="186"/>
      <c r="I1" s="186"/>
    </row>
    <row r="2" spans="1:10" x14ac:dyDescent="0.2">
      <c r="A2" s="187" t="s">
        <v>468</v>
      </c>
      <c r="B2" s="188"/>
      <c r="C2" s="188"/>
      <c r="D2" s="188"/>
      <c r="E2" s="188"/>
      <c r="F2" s="188"/>
      <c r="G2" s="188"/>
      <c r="H2" s="188"/>
      <c r="I2" s="188"/>
    </row>
    <row r="3" spans="1:10" x14ac:dyDescent="0.2">
      <c r="A3" s="189" t="s">
        <v>447</v>
      </c>
      <c r="B3" s="189"/>
      <c r="C3" s="189"/>
      <c r="D3" s="189"/>
      <c r="E3" s="189"/>
      <c r="F3" s="189"/>
      <c r="G3" s="189"/>
      <c r="H3" s="189"/>
      <c r="I3" s="189"/>
    </row>
    <row r="4" spans="1:10" x14ac:dyDescent="0.2">
      <c r="A4" s="190" t="s">
        <v>459</v>
      </c>
      <c r="B4" s="191"/>
      <c r="C4" s="191"/>
      <c r="D4" s="191"/>
      <c r="E4" s="191"/>
      <c r="F4" s="191"/>
      <c r="G4" s="191"/>
      <c r="H4" s="191"/>
      <c r="I4" s="192"/>
    </row>
    <row r="5" spans="1:10" ht="45" x14ac:dyDescent="0.2">
      <c r="A5" s="195" t="s">
        <v>2</v>
      </c>
      <c r="B5" s="196"/>
      <c r="C5" s="196"/>
      <c r="D5" s="196"/>
      <c r="E5" s="196"/>
      <c r="F5" s="196"/>
      <c r="G5" s="124" t="s">
        <v>101</v>
      </c>
      <c r="H5" s="10" t="s">
        <v>296</v>
      </c>
      <c r="I5" s="10" t="s">
        <v>297</v>
      </c>
    </row>
    <row r="6" spans="1:10" x14ac:dyDescent="0.2">
      <c r="A6" s="193">
        <v>1</v>
      </c>
      <c r="B6" s="194"/>
      <c r="C6" s="194"/>
      <c r="D6" s="194"/>
      <c r="E6" s="194"/>
      <c r="F6" s="194"/>
      <c r="G6" s="123">
        <v>2</v>
      </c>
      <c r="H6" s="10">
        <v>3</v>
      </c>
      <c r="I6" s="10">
        <v>4</v>
      </c>
    </row>
    <row r="7" spans="1:10" x14ac:dyDescent="0.2">
      <c r="A7" s="197"/>
      <c r="B7" s="197"/>
      <c r="C7" s="197"/>
      <c r="D7" s="197"/>
      <c r="E7" s="197"/>
      <c r="F7" s="197"/>
      <c r="G7" s="197"/>
      <c r="H7" s="197"/>
      <c r="I7" s="197"/>
    </row>
    <row r="8" spans="1:10" ht="12.75" customHeight="1" x14ac:dyDescent="0.2">
      <c r="A8" s="198" t="s">
        <v>4</v>
      </c>
      <c r="B8" s="198"/>
      <c r="C8" s="198"/>
      <c r="D8" s="198"/>
      <c r="E8" s="198"/>
      <c r="F8" s="198"/>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3" t="s">
        <v>5</v>
      </c>
      <c r="B10" s="183"/>
      <c r="C10" s="183"/>
      <c r="D10" s="183"/>
      <c r="E10" s="183"/>
      <c r="F10" s="183"/>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4066560</v>
      </c>
      <c r="I44" s="120">
        <f>I45+I53+I60+I70</f>
        <v>3149671</v>
      </c>
    </row>
    <row r="45" spans="1:9" ht="12.75" customHeight="1" x14ac:dyDescent="0.2">
      <c r="A45" s="183" t="s">
        <v>39</v>
      </c>
      <c r="B45" s="183"/>
      <c r="C45" s="183"/>
      <c r="D45" s="183"/>
      <c r="E45" s="183"/>
      <c r="F45" s="183"/>
      <c r="G45" s="12">
        <v>38</v>
      </c>
      <c r="H45" s="120">
        <f>SUM(H46:H52)</f>
        <v>1355937</v>
      </c>
      <c r="I45" s="120">
        <f>SUM(I46:I52)</f>
        <v>655937</v>
      </c>
    </row>
    <row r="46" spans="1:9" ht="12.75" customHeight="1" x14ac:dyDescent="0.2">
      <c r="A46" s="182" t="s">
        <v>40</v>
      </c>
      <c r="B46" s="182"/>
      <c r="C46" s="182"/>
      <c r="D46" s="182"/>
      <c r="E46" s="182"/>
      <c r="F46" s="182"/>
      <c r="G46" s="11">
        <v>39</v>
      </c>
      <c r="H46" s="18">
        <v>212260</v>
      </c>
      <c r="I46" s="18">
        <f>209315+2945</f>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1143677</v>
      </c>
      <c r="I51" s="18">
        <v>443677</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116513</v>
      </c>
      <c r="I53" s="120">
        <f>SUM(I54:I59)</f>
        <v>108397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105882</v>
      </c>
      <c r="I56" s="18">
        <f>85371-900-1143</f>
        <v>83328</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8910</v>
      </c>
      <c r="I58" s="18">
        <f>22205+1143</f>
        <v>23348</v>
      </c>
    </row>
    <row r="59" spans="1:9" ht="12.75" customHeight="1" x14ac:dyDescent="0.2">
      <c r="A59" s="182" t="s">
        <v>53</v>
      </c>
      <c r="B59" s="182"/>
      <c r="C59" s="182"/>
      <c r="D59" s="182"/>
      <c r="E59" s="182"/>
      <c r="F59" s="182"/>
      <c r="G59" s="11">
        <v>52</v>
      </c>
      <c r="H59" s="18">
        <v>1721</v>
      </c>
      <c r="I59" s="18">
        <f>821+900</f>
        <v>1721</v>
      </c>
    </row>
    <row r="60" spans="1:9" ht="12.75" customHeight="1" x14ac:dyDescent="0.2">
      <c r="A60" s="183" t="s">
        <v>54</v>
      </c>
      <c r="B60" s="183"/>
      <c r="C60" s="183"/>
      <c r="D60" s="183"/>
      <c r="E60" s="183"/>
      <c r="F60" s="183"/>
      <c r="G60" s="12">
        <v>53</v>
      </c>
      <c r="H60" s="120">
        <f>SUM(H61:H69)</f>
        <v>212</v>
      </c>
      <c r="I60" s="120">
        <f>SUM(I61:I69)</f>
        <v>212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212</v>
      </c>
    </row>
    <row r="70" spans="1:9" ht="12.75" customHeight="1" x14ac:dyDescent="0.2">
      <c r="A70" s="182" t="s">
        <v>57</v>
      </c>
      <c r="B70" s="182"/>
      <c r="C70" s="182"/>
      <c r="D70" s="182"/>
      <c r="E70" s="182"/>
      <c r="F70" s="182"/>
      <c r="G70" s="11">
        <v>63</v>
      </c>
      <c r="H70" s="18">
        <v>2593898</v>
      </c>
      <c r="I70" s="18">
        <v>2385125</v>
      </c>
    </row>
    <row r="71" spans="1:9" ht="12.75" customHeight="1" x14ac:dyDescent="0.2">
      <c r="A71" s="198" t="s">
        <v>58</v>
      </c>
      <c r="B71" s="198"/>
      <c r="C71" s="198"/>
      <c r="D71" s="198"/>
      <c r="E71" s="198"/>
      <c r="F71" s="198"/>
      <c r="G71" s="11">
        <v>64</v>
      </c>
      <c r="H71" s="18">
        <v>0</v>
      </c>
      <c r="I71" s="18">
        <v>0</v>
      </c>
    </row>
    <row r="72" spans="1:9" ht="12.75" customHeight="1" x14ac:dyDescent="0.2">
      <c r="A72" s="184" t="s">
        <v>304</v>
      </c>
      <c r="B72" s="184"/>
      <c r="C72" s="184"/>
      <c r="D72" s="184"/>
      <c r="E72" s="184"/>
      <c r="F72" s="184"/>
      <c r="G72" s="12">
        <v>65</v>
      </c>
      <c r="H72" s="120">
        <f>H8+H9+H44+H71</f>
        <v>4066560</v>
      </c>
      <c r="I72" s="120">
        <f>I8+I9+I44+I71</f>
        <v>3149671</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2853220</v>
      </c>
      <c r="I75" s="121">
        <f>I76+I77+I78+I84+I85+I91+I94+I97</f>
        <v>2389250</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99" t="s">
        <v>69</v>
      </c>
      <c r="B84" s="199"/>
      <c r="C84" s="199"/>
      <c r="D84" s="199"/>
      <c r="E84" s="199"/>
      <c r="F84" s="199"/>
      <c r="G84" s="46">
        <v>76</v>
      </c>
      <c r="H84" s="18">
        <v>102500</v>
      </c>
      <c r="I84" s="47">
        <v>102500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-11967458</v>
      </c>
      <c r="I91" s="120">
        <f>I92-I93</f>
        <v>-12325557</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11967458</v>
      </c>
      <c r="I93" s="18">
        <f>11363938+961619</f>
        <v>12325557</v>
      </c>
    </row>
    <row r="94" spans="1:9" ht="12.75" customHeight="1" x14ac:dyDescent="0.2">
      <c r="A94" s="183" t="s">
        <v>351</v>
      </c>
      <c r="B94" s="183"/>
      <c r="C94" s="183"/>
      <c r="D94" s="183"/>
      <c r="E94" s="183"/>
      <c r="F94" s="183"/>
      <c r="G94" s="12">
        <v>86</v>
      </c>
      <c r="H94" s="120">
        <f>H95-H96</f>
        <v>-358099</v>
      </c>
      <c r="I94" s="120">
        <f>I95-I96</f>
        <v>-463970</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358099</v>
      </c>
      <c r="I96" s="18">
        <v>463970</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1193453</v>
      </c>
      <c r="I117" s="120">
        <f>SUM(I118:I131)</f>
        <v>740534</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540326</v>
      </c>
      <c r="I124" s="18">
        <f>175362-35058</f>
        <v>140304</v>
      </c>
    </row>
    <row r="125" spans="1:9" ht="12.75" customHeight="1" x14ac:dyDescent="0.2">
      <c r="A125" s="182" t="s">
        <v>90</v>
      </c>
      <c r="B125" s="182"/>
      <c r="C125" s="182"/>
      <c r="D125" s="182"/>
      <c r="E125" s="182"/>
      <c r="F125" s="182"/>
      <c r="G125" s="11">
        <v>117</v>
      </c>
      <c r="H125" s="18">
        <v>40523</v>
      </c>
      <c r="I125" s="18">
        <f>18554+769+4133</f>
        <v>23456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31120</v>
      </c>
      <c r="I127" s="18">
        <f>5831+3474+2500+822+314+1962</f>
        <v>14903</v>
      </c>
    </row>
    <row r="128" spans="1:9" x14ac:dyDescent="0.2">
      <c r="A128" s="182" t="s">
        <v>95</v>
      </c>
      <c r="B128" s="182"/>
      <c r="C128" s="182"/>
      <c r="D128" s="182"/>
      <c r="E128" s="182"/>
      <c r="F128" s="182"/>
      <c r="G128" s="11">
        <v>120</v>
      </c>
      <c r="H128" s="18">
        <v>26089</v>
      </c>
      <c r="I128" s="18">
        <v>11773</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555395</v>
      </c>
      <c r="I131" s="18">
        <f>551082-984</f>
        <v>550098</v>
      </c>
    </row>
    <row r="132" spans="1:9" ht="22.15" customHeight="1" x14ac:dyDescent="0.2">
      <c r="A132" s="198" t="s">
        <v>99</v>
      </c>
      <c r="B132" s="198"/>
      <c r="C132" s="198"/>
      <c r="D132" s="198"/>
      <c r="E132" s="198"/>
      <c r="F132" s="198"/>
      <c r="G132" s="11">
        <v>124</v>
      </c>
      <c r="H132" s="18">
        <v>19887</v>
      </c>
      <c r="I132" s="18">
        <v>19887</v>
      </c>
    </row>
    <row r="133" spans="1:9" ht="12.75" customHeight="1" x14ac:dyDescent="0.2">
      <c r="A133" s="184" t="s">
        <v>356</v>
      </c>
      <c r="B133" s="184"/>
      <c r="C133" s="184"/>
      <c r="D133" s="184"/>
      <c r="E133" s="184"/>
      <c r="F133" s="184"/>
      <c r="G133" s="12">
        <v>125</v>
      </c>
      <c r="H133" s="120">
        <f>H75+H98+H105+H117+H132</f>
        <v>4066560</v>
      </c>
      <c r="I133" s="120">
        <f>I75+I98+I105+I117+I132</f>
        <v>3149671</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Normal="100" zoomScaleSheetLayoutView="100" workbookViewId="0">
      <selection activeCell="H27" sqref="H2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469</v>
      </c>
      <c r="B2" s="205"/>
      <c r="C2" s="205"/>
      <c r="D2" s="205"/>
      <c r="E2" s="205"/>
      <c r="F2" s="205"/>
      <c r="G2" s="205"/>
      <c r="H2" s="205"/>
      <c r="I2" s="205"/>
    </row>
    <row r="3" spans="1:11" x14ac:dyDescent="0.2">
      <c r="A3" s="206" t="s">
        <v>447</v>
      </c>
      <c r="B3" s="207"/>
      <c r="C3" s="207"/>
      <c r="D3" s="207"/>
      <c r="E3" s="207"/>
      <c r="F3" s="207"/>
      <c r="G3" s="207"/>
      <c r="H3" s="207"/>
      <c r="I3" s="207"/>
      <c r="J3" s="208"/>
      <c r="K3" s="208"/>
    </row>
    <row r="4" spans="1:11" x14ac:dyDescent="0.2">
      <c r="A4" s="209" t="s">
        <v>460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255633</v>
      </c>
      <c r="I8" s="52">
        <f>SUM(I9:I13)</f>
        <v>70199</v>
      </c>
      <c r="J8" s="52">
        <f>SUM(J9:J13)</f>
        <v>416548</v>
      </c>
      <c r="K8" s="52">
        <f>SUM(K9:K13)</f>
        <v>407527</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41094</v>
      </c>
      <c r="I10" s="53">
        <v>0</v>
      </c>
      <c r="J10" s="53">
        <v>0</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214539</v>
      </c>
      <c r="I13" s="53">
        <v>70199</v>
      </c>
      <c r="J13" s="53">
        <f>4247+412301</f>
        <v>416548</v>
      </c>
      <c r="K13" s="53">
        <f>403280+4247</f>
        <v>407527</v>
      </c>
    </row>
    <row r="14" spans="1:11" ht="12.75" customHeight="1" x14ac:dyDescent="0.2">
      <c r="A14" s="216" t="s">
        <v>358</v>
      </c>
      <c r="B14" s="216"/>
      <c r="C14" s="216"/>
      <c r="D14" s="216"/>
      <c r="E14" s="216"/>
      <c r="F14" s="216"/>
      <c r="G14" s="12">
        <v>7</v>
      </c>
      <c r="H14" s="52">
        <f>H15+H16+H20+H24+H25+H26+H29+H36</f>
        <v>377315</v>
      </c>
      <c r="I14" s="52">
        <f>I15+I16+I20+I24+I25+I26+I29+I36</f>
        <v>191024</v>
      </c>
      <c r="J14" s="52">
        <f>J15+J16+J20+J24+J25+J26+J29+J36</f>
        <v>880897</v>
      </c>
      <c r="K14" s="52">
        <f>K15+K16+K20+K24+K25+K26+K29+K36</f>
        <v>790785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137834</v>
      </c>
      <c r="I16" s="52">
        <f>SUM(I17:I19)</f>
        <v>34252</v>
      </c>
      <c r="J16" s="52">
        <f>SUM(J17:J19)</f>
        <v>54040</v>
      </c>
      <c r="K16" s="52">
        <f>SUM(K17:K19)</f>
        <v>26189</v>
      </c>
    </row>
    <row r="17" spans="1:11" ht="12.75" customHeight="1" x14ac:dyDescent="0.2">
      <c r="A17" s="217" t="s">
        <v>120</v>
      </c>
      <c r="B17" s="217"/>
      <c r="C17" s="217"/>
      <c r="D17" s="217"/>
      <c r="E17" s="217"/>
      <c r="F17" s="217"/>
      <c r="G17" s="11">
        <v>10</v>
      </c>
      <c r="H17" s="53">
        <v>35906</v>
      </c>
      <c r="I17" s="53">
        <v>2064</v>
      </c>
      <c r="J17" s="53">
        <v>610</v>
      </c>
      <c r="K17" s="53">
        <v>227</v>
      </c>
    </row>
    <row r="18" spans="1:11" ht="12.75" customHeight="1" x14ac:dyDescent="0.2">
      <c r="A18" s="217" t="s">
        <v>121</v>
      </c>
      <c r="B18" s="217"/>
      <c r="C18" s="217"/>
      <c r="D18" s="217"/>
      <c r="E18" s="217"/>
      <c r="F18" s="217"/>
      <c r="G18" s="11">
        <v>11</v>
      </c>
      <c r="H18" s="53">
        <v>995</v>
      </c>
      <c r="I18" s="53">
        <v>0</v>
      </c>
      <c r="J18" s="53">
        <v>0</v>
      </c>
      <c r="K18" s="53">
        <v>0</v>
      </c>
    </row>
    <row r="19" spans="1:11" ht="12.75" customHeight="1" x14ac:dyDescent="0.2">
      <c r="A19" s="217" t="s">
        <v>122</v>
      </c>
      <c r="B19" s="217"/>
      <c r="C19" s="217"/>
      <c r="D19" s="217"/>
      <c r="E19" s="217"/>
      <c r="F19" s="217"/>
      <c r="G19" s="11">
        <v>12</v>
      </c>
      <c r="H19" s="53">
        <v>100933</v>
      </c>
      <c r="I19" s="53">
        <v>32188</v>
      </c>
      <c r="J19" s="53">
        <v>53430</v>
      </c>
      <c r="K19" s="53">
        <v>25962</v>
      </c>
    </row>
    <row r="20" spans="1:11" ht="12.75" customHeight="1" x14ac:dyDescent="0.2">
      <c r="A20" s="183" t="s">
        <v>439</v>
      </c>
      <c r="B20" s="183"/>
      <c r="C20" s="183"/>
      <c r="D20" s="183"/>
      <c r="E20" s="183"/>
      <c r="F20" s="183"/>
      <c r="G20" s="12">
        <v>13</v>
      </c>
      <c r="H20" s="52">
        <f>SUM(H21:H23)</f>
        <v>173729</v>
      </c>
      <c r="I20" s="52">
        <f>SUM(I21:I23)</f>
        <v>124242</v>
      </c>
      <c r="J20" s="52">
        <f>SUM(J21:J23)</f>
        <v>90932</v>
      </c>
      <c r="K20" s="52">
        <f>SUM(K21:K23)</f>
        <v>45476</v>
      </c>
    </row>
    <row r="21" spans="1:11" ht="12.75" customHeight="1" x14ac:dyDescent="0.2">
      <c r="A21" s="217" t="s">
        <v>105</v>
      </c>
      <c r="B21" s="217"/>
      <c r="C21" s="217"/>
      <c r="D21" s="217"/>
      <c r="E21" s="217"/>
      <c r="F21" s="217"/>
      <c r="G21" s="11">
        <v>14</v>
      </c>
      <c r="H21" s="53">
        <v>90024</v>
      </c>
      <c r="I21" s="53">
        <v>60829</v>
      </c>
      <c r="J21" s="53">
        <v>53252</v>
      </c>
      <c r="K21" s="53">
        <v>26648</v>
      </c>
    </row>
    <row r="22" spans="1:11" ht="12.75" customHeight="1" x14ac:dyDescent="0.2">
      <c r="A22" s="217" t="s">
        <v>106</v>
      </c>
      <c r="B22" s="217"/>
      <c r="C22" s="217"/>
      <c r="D22" s="217"/>
      <c r="E22" s="217"/>
      <c r="F22" s="217"/>
      <c r="G22" s="11">
        <v>15</v>
      </c>
      <c r="H22" s="53">
        <v>58704</v>
      </c>
      <c r="I22" s="53">
        <v>45421</v>
      </c>
      <c r="J22" s="53">
        <f>9243+15558</f>
        <v>24801</v>
      </c>
      <c r="K22" s="53">
        <f>4606+7781</f>
        <v>12387</v>
      </c>
    </row>
    <row r="23" spans="1:11" ht="12.75" customHeight="1" x14ac:dyDescent="0.2">
      <c r="A23" s="217" t="s">
        <v>107</v>
      </c>
      <c r="B23" s="217"/>
      <c r="C23" s="217"/>
      <c r="D23" s="217"/>
      <c r="E23" s="217"/>
      <c r="F23" s="217"/>
      <c r="G23" s="11">
        <v>16</v>
      </c>
      <c r="H23" s="53">
        <v>25001</v>
      </c>
      <c r="I23" s="53">
        <v>17992</v>
      </c>
      <c r="J23" s="53">
        <v>12879</v>
      </c>
      <c r="K23" s="53">
        <v>6441</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65752</v>
      </c>
      <c r="I25" s="53">
        <v>32530</v>
      </c>
      <c r="J25" s="53">
        <f>700000+35926-1</f>
        <v>735925</v>
      </c>
      <c r="K25" s="53">
        <f>700000+19120</f>
        <v>719120</v>
      </c>
    </row>
    <row r="26" spans="1:11" ht="12.75" customHeight="1" x14ac:dyDescent="0.2">
      <c r="A26" s="183" t="s">
        <v>440</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359</v>
      </c>
      <c r="B37" s="216"/>
      <c r="C37" s="216"/>
      <c r="D37" s="216"/>
      <c r="E37" s="216"/>
      <c r="F37" s="216"/>
      <c r="G37" s="12">
        <v>30</v>
      </c>
      <c r="H37" s="52">
        <f>SUM(H38:H47)</f>
        <v>66529</v>
      </c>
      <c r="I37" s="52">
        <f>SUM(I38:I47)</f>
        <v>41932</v>
      </c>
      <c r="J37" s="52">
        <f>SUM(J38:J47)</f>
        <v>404</v>
      </c>
      <c r="K37" s="52">
        <f>SUM(K38:K47)</f>
        <v>0</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66529</v>
      </c>
      <c r="I44" s="53">
        <v>41932</v>
      </c>
      <c r="J44" s="53">
        <v>404</v>
      </c>
      <c r="K44" s="53">
        <v>0</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15938</v>
      </c>
      <c r="I48" s="52">
        <f>SUM(I49:I55)</f>
        <v>14769</v>
      </c>
      <c r="J48" s="52">
        <f>SUM(J49:J55)</f>
        <v>25</v>
      </c>
      <c r="K48" s="52">
        <f>SUM(K49:K55)</f>
        <v>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15938</v>
      </c>
      <c r="I51" s="53">
        <v>14769</v>
      </c>
      <c r="J51" s="53">
        <v>25</v>
      </c>
      <c r="K51" s="53">
        <v>4</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322162</v>
      </c>
      <c r="I60" s="52">
        <f t="shared" ref="I60:K60" si="0">I8+I37+I56+I57</f>
        <v>112131</v>
      </c>
      <c r="J60" s="52">
        <f t="shared" si="0"/>
        <v>416952</v>
      </c>
      <c r="K60" s="52">
        <f t="shared" si="0"/>
        <v>407527</v>
      </c>
    </row>
    <row r="61" spans="1:11" ht="12.75" customHeight="1" x14ac:dyDescent="0.2">
      <c r="A61" s="216" t="s">
        <v>362</v>
      </c>
      <c r="B61" s="216"/>
      <c r="C61" s="216"/>
      <c r="D61" s="216"/>
      <c r="E61" s="216"/>
      <c r="F61" s="216"/>
      <c r="G61" s="12">
        <v>54</v>
      </c>
      <c r="H61" s="52">
        <f>H14+H48+H58+H59</f>
        <v>393253</v>
      </c>
      <c r="I61" s="52">
        <f t="shared" ref="I61:K61" si="1">I14+I48+I58+I59</f>
        <v>205793</v>
      </c>
      <c r="J61" s="52">
        <f t="shared" si="1"/>
        <v>880922</v>
      </c>
      <c r="K61" s="52">
        <f t="shared" si="1"/>
        <v>790789</v>
      </c>
    </row>
    <row r="62" spans="1:11" ht="12.75" customHeight="1" x14ac:dyDescent="0.2">
      <c r="A62" s="216" t="s">
        <v>363</v>
      </c>
      <c r="B62" s="216"/>
      <c r="C62" s="216"/>
      <c r="D62" s="216"/>
      <c r="E62" s="216"/>
      <c r="F62" s="216"/>
      <c r="G62" s="12">
        <v>55</v>
      </c>
      <c r="H62" s="52">
        <f>H60-H61</f>
        <v>-71091</v>
      </c>
      <c r="I62" s="52">
        <f t="shared" ref="I62:K62" si="2">I60-I61</f>
        <v>-93662</v>
      </c>
      <c r="J62" s="52">
        <f t="shared" si="2"/>
        <v>-463970</v>
      </c>
      <c r="K62" s="52">
        <f t="shared" si="2"/>
        <v>-383262</v>
      </c>
    </row>
    <row r="63" spans="1:11" ht="12.75" customHeight="1" x14ac:dyDescent="0.2">
      <c r="A63" s="221" t="s">
        <v>364</v>
      </c>
      <c r="B63" s="221"/>
      <c r="C63" s="221"/>
      <c r="D63" s="221"/>
      <c r="E63" s="221"/>
      <c r="F63" s="221"/>
      <c r="G63" s="12">
        <v>56</v>
      </c>
      <c r="H63" s="52">
        <f>+IF((H60-H61)&gt;0,(H60-H61),0)</f>
        <v>0</v>
      </c>
      <c r="I63" s="52">
        <f t="shared" ref="I63:K63" si="3">+IF((I60-I61)&gt;0,(I60-I61),0)</f>
        <v>0</v>
      </c>
      <c r="J63" s="52">
        <f t="shared" si="3"/>
        <v>0</v>
      </c>
      <c r="K63" s="52">
        <f t="shared" si="3"/>
        <v>0</v>
      </c>
    </row>
    <row r="64" spans="1:11" ht="12.75" customHeight="1" x14ac:dyDescent="0.2">
      <c r="A64" s="221" t="s">
        <v>365</v>
      </c>
      <c r="B64" s="221"/>
      <c r="C64" s="221"/>
      <c r="D64" s="221"/>
      <c r="E64" s="221"/>
      <c r="F64" s="221"/>
      <c r="G64" s="12">
        <v>57</v>
      </c>
      <c r="H64" s="52">
        <f>+IF((H60-H61)&lt;0,(H60-H61),0)</f>
        <v>-71091</v>
      </c>
      <c r="I64" s="52">
        <f t="shared" ref="I64:K64" si="4">+IF((I60-I61)&lt;0,(I60-I61),0)</f>
        <v>-93662</v>
      </c>
      <c r="J64" s="52">
        <f t="shared" si="4"/>
        <v>-463970</v>
      </c>
      <c r="K64" s="52">
        <f t="shared" si="4"/>
        <v>-383262</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-71091</v>
      </c>
      <c r="I66" s="52">
        <f t="shared" ref="I66:K66" si="5">I62-I65</f>
        <v>-93662</v>
      </c>
      <c r="J66" s="52">
        <f t="shared" si="5"/>
        <v>-463970</v>
      </c>
      <c r="K66" s="52">
        <f t="shared" si="5"/>
        <v>-383262</v>
      </c>
    </row>
    <row r="67" spans="1:11" ht="12.75" customHeight="1" x14ac:dyDescent="0.2">
      <c r="A67" s="221" t="s">
        <v>367</v>
      </c>
      <c r="B67" s="221"/>
      <c r="C67" s="221"/>
      <c r="D67" s="221"/>
      <c r="E67" s="221"/>
      <c r="F67" s="221"/>
      <c r="G67" s="12">
        <v>60</v>
      </c>
      <c r="H67" s="52">
        <f>+IF((H62-H65)&gt;0,(H62-H65),0)</f>
        <v>0</v>
      </c>
      <c r="I67" s="52">
        <f t="shared" ref="I67:K67" si="6">+IF((I62-I65)&gt;0,(I62-I65),0)</f>
        <v>0</v>
      </c>
      <c r="J67" s="52">
        <f t="shared" si="6"/>
        <v>0</v>
      </c>
      <c r="K67" s="52">
        <f t="shared" si="6"/>
        <v>0</v>
      </c>
    </row>
    <row r="68" spans="1:11" ht="12.75" customHeight="1" x14ac:dyDescent="0.2">
      <c r="A68" s="221" t="s">
        <v>368</v>
      </c>
      <c r="B68" s="221"/>
      <c r="C68" s="221"/>
      <c r="D68" s="221"/>
      <c r="E68" s="221"/>
      <c r="F68" s="221"/>
      <c r="G68" s="12">
        <v>61</v>
      </c>
      <c r="H68" s="52">
        <f>+IF((H62-H65)&lt;0,(H62-H65),0)</f>
        <v>-71091</v>
      </c>
      <c r="I68" s="52">
        <f t="shared" ref="I68:K68" si="7">+IF((I62-I65)&lt;0,(I62-I65),0)</f>
        <v>-93662</v>
      </c>
      <c r="J68" s="52">
        <f t="shared" si="7"/>
        <v>-463970</v>
      </c>
      <c r="K68" s="52">
        <f t="shared" si="7"/>
        <v>-383262</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115" zoomScaleNormal="115" zoomScaleSheetLayoutView="85" workbookViewId="0">
      <selection activeCell="H27" sqref="H2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467</v>
      </c>
      <c r="B2" s="188"/>
      <c r="C2" s="188"/>
      <c r="D2" s="188"/>
      <c r="E2" s="188"/>
      <c r="F2" s="188"/>
      <c r="G2" s="188"/>
      <c r="H2" s="188"/>
      <c r="I2" s="188"/>
    </row>
    <row r="3" spans="1:9" x14ac:dyDescent="0.2">
      <c r="A3" s="237" t="s">
        <v>447</v>
      </c>
      <c r="B3" s="238"/>
      <c r="C3" s="238"/>
      <c r="D3" s="238"/>
      <c r="E3" s="238"/>
      <c r="F3" s="238"/>
      <c r="G3" s="238"/>
      <c r="H3" s="238"/>
      <c r="I3" s="238"/>
    </row>
    <row r="4" spans="1:9" x14ac:dyDescent="0.2">
      <c r="A4" s="236" t="s">
        <v>461</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0</v>
      </c>
      <c r="I8" s="68">
        <v>0</v>
      </c>
    </row>
    <row r="9" spans="1:9" ht="12.75" customHeight="1" x14ac:dyDescent="0.2">
      <c r="A9" s="240" t="s">
        <v>171</v>
      </c>
      <c r="B9" s="240"/>
      <c r="C9" s="240"/>
      <c r="D9" s="240"/>
      <c r="E9" s="240"/>
      <c r="F9" s="240"/>
      <c r="G9" s="69">
        <v>2</v>
      </c>
      <c r="H9" s="70">
        <f>H10+H11+H12+H13+H14+H15+H16+H17</f>
        <v>0</v>
      </c>
      <c r="I9" s="70">
        <f>I10+I11+I12+I13+I14+I15+I16+I17</f>
        <v>0</v>
      </c>
    </row>
    <row r="10" spans="1:9" ht="12.75" customHeight="1" x14ac:dyDescent="0.2">
      <c r="A10" s="217" t="s">
        <v>172</v>
      </c>
      <c r="B10" s="217"/>
      <c r="C10" s="217"/>
      <c r="D10" s="217"/>
      <c r="E10" s="217"/>
      <c r="F10" s="217"/>
      <c r="G10" s="67">
        <v>3</v>
      </c>
      <c r="H10" s="68">
        <v>0</v>
      </c>
      <c r="I10" s="68">
        <v>0</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0</v>
      </c>
      <c r="I13" s="68">
        <v>0</v>
      </c>
    </row>
    <row r="14" spans="1:9" ht="12.75" customHeight="1" x14ac:dyDescent="0.2">
      <c r="A14" s="217" t="s">
        <v>176</v>
      </c>
      <c r="B14" s="217"/>
      <c r="C14" s="217"/>
      <c r="D14" s="217"/>
      <c r="E14" s="217"/>
      <c r="F14" s="217"/>
      <c r="G14" s="67">
        <v>7</v>
      </c>
      <c r="H14" s="68">
        <v>0</v>
      </c>
      <c r="I14" s="68">
        <v>0</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0</v>
      </c>
      <c r="I18" s="70">
        <f>I8+I9</f>
        <v>0</v>
      </c>
    </row>
    <row r="19" spans="1:9" ht="12.75" customHeight="1" x14ac:dyDescent="0.2">
      <c r="A19" s="240" t="s">
        <v>180</v>
      </c>
      <c r="B19" s="240"/>
      <c r="C19" s="240"/>
      <c r="D19" s="240"/>
      <c r="E19" s="240"/>
      <c r="F19" s="240"/>
      <c r="G19" s="69">
        <v>12</v>
      </c>
      <c r="H19" s="70">
        <f>H20+H21+H22+H23</f>
        <v>0</v>
      </c>
      <c r="I19" s="70">
        <f>I20+I21+I22+I23</f>
        <v>0</v>
      </c>
    </row>
    <row r="20" spans="1:9" ht="12.75" customHeight="1" x14ac:dyDescent="0.2">
      <c r="A20" s="217" t="s">
        <v>181</v>
      </c>
      <c r="B20" s="217"/>
      <c r="C20" s="217"/>
      <c r="D20" s="217"/>
      <c r="E20" s="217"/>
      <c r="F20" s="217"/>
      <c r="G20" s="67">
        <v>13</v>
      </c>
      <c r="H20" s="68">
        <v>0</v>
      </c>
      <c r="I20" s="68">
        <v>0</v>
      </c>
    </row>
    <row r="21" spans="1:9" ht="12.75" customHeight="1" x14ac:dyDescent="0.2">
      <c r="A21" s="217" t="s">
        <v>182</v>
      </c>
      <c r="B21" s="217"/>
      <c r="C21" s="217"/>
      <c r="D21" s="217"/>
      <c r="E21" s="217"/>
      <c r="F21" s="217"/>
      <c r="G21" s="67">
        <v>14</v>
      </c>
      <c r="H21" s="68">
        <v>0</v>
      </c>
      <c r="I21" s="68">
        <v>0</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0</v>
      </c>
      <c r="I27" s="70">
        <f>I24+I25+I26</f>
        <v>0</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0</v>
      </c>
      <c r="I41" s="72">
        <f>I36+I37+I38+I39+I40</f>
        <v>0</v>
      </c>
    </row>
    <row r="42" spans="1:9" ht="29.45" customHeight="1" x14ac:dyDescent="0.2">
      <c r="A42" s="244" t="s">
        <v>203</v>
      </c>
      <c r="B42" s="244"/>
      <c r="C42" s="244"/>
      <c r="D42" s="244"/>
      <c r="E42" s="244"/>
      <c r="F42" s="244"/>
      <c r="G42" s="69">
        <v>34</v>
      </c>
      <c r="H42" s="72">
        <f>H35+H41</f>
        <v>0</v>
      </c>
      <c r="I42" s="72">
        <f>I35+I41</f>
        <v>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0</v>
      </c>
      <c r="I54" s="72">
        <f>I49+I50+I51+I52+I53</f>
        <v>0</v>
      </c>
    </row>
    <row r="55" spans="1:9" ht="29.45" customHeight="1" x14ac:dyDescent="0.2">
      <c r="A55" s="244" t="s">
        <v>215</v>
      </c>
      <c r="B55" s="244"/>
      <c r="C55" s="244"/>
      <c r="D55" s="244"/>
      <c r="E55" s="244"/>
      <c r="F55" s="24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0</v>
      </c>
      <c r="I57" s="72">
        <f>I27+I42+I55+I56</f>
        <v>0</v>
      </c>
    </row>
    <row r="58" spans="1:9" x14ac:dyDescent="0.2">
      <c r="A58" s="245" t="s">
        <v>218</v>
      </c>
      <c r="B58" s="245"/>
      <c r="C58" s="245"/>
      <c r="D58" s="245"/>
      <c r="E58" s="245"/>
      <c r="F58" s="245"/>
      <c r="G58" s="67">
        <v>49</v>
      </c>
      <c r="H58" s="71">
        <v>0</v>
      </c>
      <c r="I58" s="71">
        <v>0</v>
      </c>
    </row>
    <row r="59" spans="1:9" ht="31.15" customHeight="1" x14ac:dyDescent="0.2">
      <c r="A59" s="244" t="s">
        <v>219</v>
      </c>
      <c r="B59" s="244"/>
      <c r="C59" s="244"/>
      <c r="D59" s="244"/>
      <c r="E59" s="244"/>
      <c r="F59" s="24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zoomScale="85" zoomScaleNormal="85" zoomScaleSheetLayoutView="110" workbookViewId="0">
      <selection activeCell="A23" sqref="A23:F2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467</v>
      </c>
      <c r="B2" s="188"/>
      <c r="C2" s="188"/>
      <c r="D2" s="188"/>
      <c r="E2" s="188"/>
      <c r="F2" s="188"/>
      <c r="G2" s="188"/>
      <c r="H2" s="188"/>
      <c r="I2" s="188"/>
    </row>
    <row r="3" spans="1:9" x14ac:dyDescent="0.2">
      <c r="A3" s="259" t="s">
        <v>447</v>
      </c>
      <c r="B3" s="260"/>
      <c r="C3" s="260"/>
      <c r="D3" s="260"/>
      <c r="E3" s="260"/>
      <c r="F3" s="260"/>
      <c r="G3" s="260"/>
      <c r="H3" s="260"/>
      <c r="I3" s="260"/>
    </row>
    <row r="4" spans="1:9" x14ac:dyDescent="0.2">
      <c r="A4" s="236" t="s">
        <v>460</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343984</v>
      </c>
      <c r="I8" s="23">
        <v>8721</v>
      </c>
    </row>
    <row r="9" spans="1:9" x14ac:dyDescent="0.2">
      <c r="A9" s="250" t="s">
        <v>222</v>
      </c>
      <c r="B9" s="250"/>
      <c r="C9" s="250"/>
      <c r="D9" s="250"/>
      <c r="E9" s="250"/>
      <c r="F9" s="250"/>
      <c r="G9" s="17">
        <v>2</v>
      </c>
      <c r="H9" s="23">
        <v>0</v>
      </c>
      <c r="I9" s="24">
        <v>0</v>
      </c>
    </row>
    <row r="10" spans="1:9" x14ac:dyDescent="0.2">
      <c r="A10" s="250" t="s">
        <v>223</v>
      </c>
      <c r="B10" s="250"/>
      <c r="C10" s="250"/>
      <c r="D10" s="250"/>
      <c r="E10" s="250"/>
      <c r="F10" s="250"/>
      <c r="G10" s="17">
        <v>3</v>
      </c>
      <c r="H10" s="23">
        <v>0</v>
      </c>
      <c r="I10" s="24">
        <v>0</v>
      </c>
    </row>
    <row r="11" spans="1:9" x14ac:dyDescent="0.2">
      <c r="A11" s="250" t="s">
        <v>224</v>
      </c>
      <c r="B11" s="250"/>
      <c r="C11" s="250"/>
      <c r="D11" s="250"/>
      <c r="E11" s="250"/>
      <c r="F11" s="250"/>
      <c r="G11" s="17">
        <v>4</v>
      </c>
      <c r="H11" s="23">
        <v>0</v>
      </c>
      <c r="I11" s="24">
        <v>0</v>
      </c>
    </row>
    <row r="12" spans="1:9" x14ac:dyDescent="0.2">
      <c r="A12" s="250" t="s">
        <v>393</v>
      </c>
      <c r="B12" s="250"/>
      <c r="C12" s="250"/>
      <c r="D12" s="250"/>
      <c r="E12" s="250"/>
      <c r="F12" s="250"/>
      <c r="G12" s="17">
        <v>5</v>
      </c>
      <c r="H12" s="23">
        <v>219182</v>
      </c>
      <c r="I12" s="24">
        <v>3121</v>
      </c>
    </row>
    <row r="13" spans="1:9" x14ac:dyDescent="0.2">
      <c r="A13" s="258" t="s">
        <v>394</v>
      </c>
      <c r="B13" s="258"/>
      <c r="C13" s="258"/>
      <c r="D13" s="258"/>
      <c r="E13" s="258"/>
      <c r="F13" s="258"/>
      <c r="G13" s="57">
        <v>6</v>
      </c>
      <c r="H13" s="60">
        <f>SUM(H8:H12)</f>
        <v>563166</v>
      </c>
      <c r="I13" s="60">
        <f>SUM(I8:I12)</f>
        <v>11842</v>
      </c>
    </row>
    <row r="14" spans="1:9" ht="12.75" customHeight="1" x14ac:dyDescent="0.2">
      <c r="A14" s="250" t="s">
        <v>395</v>
      </c>
      <c r="B14" s="250"/>
      <c r="C14" s="250"/>
      <c r="D14" s="250"/>
      <c r="E14" s="250"/>
      <c r="F14" s="250"/>
      <c r="G14" s="17">
        <v>7</v>
      </c>
      <c r="H14" s="23">
        <v>-267360</v>
      </c>
      <c r="I14" s="24">
        <v>-106039</v>
      </c>
    </row>
    <row r="15" spans="1:9" ht="12.75" customHeight="1" x14ac:dyDescent="0.2">
      <c r="A15" s="250" t="s">
        <v>396</v>
      </c>
      <c r="B15" s="250"/>
      <c r="C15" s="250"/>
      <c r="D15" s="250"/>
      <c r="E15" s="250"/>
      <c r="F15" s="250"/>
      <c r="G15" s="17">
        <v>8</v>
      </c>
      <c r="H15" s="23">
        <v>-82010</v>
      </c>
      <c r="I15" s="24">
        <v>-130042</v>
      </c>
    </row>
    <row r="16" spans="1:9" ht="12.75" customHeight="1" x14ac:dyDescent="0.2">
      <c r="A16" s="250" t="s">
        <v>397</v>
      </c>
      <c r="B16" s="250"/>
      <c r="C16" s="250"/>
      <c r="D16" s="250"/>
      <c r="E16" s="250"/>
      <c r="F16" s="250"/>
      <c r="G16" s="17">
        <v>9</v>
      </c>
      <c r="H16" s="23">
        <v>0</v>
      </c>
      <c r="I16" s="24">
        <v>0</v>
      </c>
    </row>
    <row r="17" spans="1:9" ht="12.75" customHeight="1" x14ac:dyDescent="0.2">
      <c r="A17" s="250" t="s">
        <v>398</v>
      </c>
      <c r="B17" s="250"/>
      <c r="C17" s="250"/>
      <c r="D17" s="250"/>
      <c r="E17" s="250"/>
      <c r="F17" s="250"/>
      <c r="G17" s="17">
        <v>10</v>
      </c>
      <c r="H17" s="23">
        <v>-1130</v>
      </c>
      <c r="I17" s="24">
        <v>0</v>
      </c>
    </row>
    <row r="18" spans="1:9" ht="12.75" customHeight="1" x14ac:dyDescent="0.2">
      <c r="A18" s="250" t="s">
        <v>399</v>
      </c>
      <c r="B18" s="250"/>
      <c r="C18" s="250"/>
      <c r="D18" s="250"/>
      <c r="E18" s="250"/>
      <c r="F18" s="250"/>
      <c r="G18" s="17">
        <v>11</v>
      </c>
      <c r="H18" s="23">
        <v>0</v>
      </c>
      <c r="I18" s="24">
        <v>0</v>
      </c>
    </row>
    <row r="19" spans="1:9" ht="12.75" customHeight="1" x14ac:dyDescent="0.2">
      <c r="A19" s="250" t="s">
        <v>400</v>
      </c>
      <c r="B19" s="250"/>
      <c r="C19" s="250"/>
      <c r="D19" s="250"/>
      <c r="E19" s="250"/>
      <c r="F19" s="250"/>
      <c r="G19" s="17">
        <v>12</v>
      </c>
      <c r="H19" s="23">
        <v>-127019</v>
      </c>
      <c r="I19" s="24">
        <v>-9383</v>
      </c>
    </row>
    <row r="20" spans="1:9" ht="26.25" customHeight="1" x14ac:dyDescent="0.2">
      <c r="A20" s="258" t="s">
        <v>401</v>
      </c>
      <c r="B20" s="258"/>
      <c r="C20" s="258"/>
      <c r="D20" s="258"/>
      <c r="E20" s="258"/>
      <c r="F20" s="258"/>
      <c r="G20" s="57">
        <v>13</v>
      </c>
      <c r="H20" s="60">
        <f>SUM(H14:H19)</f>
        <v>-477519</v>
      </c>
      <c r="I20" s="60">
        <f>SUM(I14:I19)</f>
        <v>-245464</v>
      </c>
    </row>
    <row r="21" spans="1:9" ht="27.6" customHeight="1" x14ac:dyDescent="0.2">
      <c r="A21" s="256" t="s">
        <v>402</v>
      </c>
      <c r="B21" s="256"/>
      <c r="C21" s="256"/>
      <c r="D21" s="256"/>
      <c r="E21" s="256"/>
      <c r="F21" s="256"/>
      <c r="G21" s="58">
        <v>14</v>
      </c>
      <c r="H21" s="25">
        <f>H13+H20</f>
        <v>85647</v>
      </c>
      <c r="I21" s="25">
        <f>I13+I20</f>
        <v>-233622</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25399</v>
      </c>
    </row>
    <row r="24" spans="1:9" ht="12.75" customHeight="1" x14ac:dyDescent="0.2">
      <c r="A24" s="250" t="s">
        <v>226</v>
      </c>
      <c r="B24" s="250"/>
      <c r="C24" s="250"/>
      <c r="D24" s="250"/>
      <c r="E24" s="250"/>
      <c r="F24" s="250"/>
      <c r="G24" s="16">
        <v>16</v>
      </c>
      <c r="H24" s="23">
        <v>0</v>
      </c>
      <c r="I24" s="23">
        <v>0</v>
      </c>
    </row>
    <row r="25" spans="1:9" ht="12.75" customHeight="1" x14ac:dyDescent="0.2">
      <c r="A25" s="250" t="s">
        <v>227</v>
      </c>
      <c r="B25" s="250"/>
      <c r="C25" s="250"/>
      <c r="D25" s="250"/>
      <c r="E25" s="250"/>
      <c r="F25" s="250"/>
      <c r="G25" s="16">
        <v>17</v>
      </c>
      <c r="H25" s="23">
        <v>0</v>
      </c>
      <c r="I25" s="23">
        <v>0</v>
      </c>
    </row>
    <row r="26" spans="1:9" ht="12.75" customHeight="1" x14ac:dyDescent="0.2">
      <c r="A26" s="250" t="s">
        <v>228</v>
      </c>
      <c r="B26" s="250"/>
      <c r="C26" s="250"/>
      <c r="D26" s="250"/>
      <c r="E26" s="250"/>
      <c r="F26" s="250"/>
      <c r="G26" s="16">
        <v>18</v>
      </c>
      <c r="H26" s="23">
        <v>0</v>
      </c>
      <c r="I26" s="23">
        <v>0</v>
      </c>
    </row>
    <row r="27" spans="1:9" ht="12.75" customHeight="1" x14ac:dyDescent="0.2">
      <c r="A27" s="250" t="s">
        <v>229</v>
      </c>
      <c r="B27" s="250"/>
      <c r="C27" s="250"/>
      <c r="D27" s="250"/>
      <c r="E27" s="250"/>
      <c r="F27" s="250"/>
      <c r="G27" s="16">
        <v>19</v>
      </c>
      <c r="H27" s="23">
        <v>0</v>
      </c>
      <c r="I27" s="23">
        <v>0</v>
      </c>
    </row>
    <row r="28" spans="1:9" ht="12.75" customHeight="1" x14ac:dyDescent="0.2">
      <c r="A28" s="250" t="s">
        <v>230</v>
      </c>
      <c r="B28" s="250"/>
      <c r="C28" s="250"/>
      <c r="D28" s="250"/>
      <c r="E28" s="250"/>
      <c r="F28" s="250"/>
      <c r="G28" s="16">
        <v>20</v>
      </c>
      <c r="H28" s="23">
        <v>2811</v>
      </c>
      <c r="I28" s="23">
        <v>0</v>
      </c>
    </row>
    <row r="29" spans="1:9" ht="24" customHeight="1" x14ac:dyDescent="0.2">
      <c r="A29" s="251" t="s">
        <v>403</v>
      </c>
      <c r="B29" s="251"/>
      <c r="C29" s="251"/>
      <c r="D29" s="251"/>
      <c r="E29" s="251"/>
      <c r="F29" s="251"/>
      <c r="G29" s="57">
        <v>21</v>
      </c>
      <c r="H29" s="61">
        <f>SUM(H23:H28)</f>
        <v>2811</v>
      </c>
      <c r="I29" s="61">
        <f>SUM(I23:I28)</f>
        <v>25399</v>
      </c>
    </row>
    <row r="30" spans="1:9" ht="27" customHeight="1" x14ac:dyDescent="0.2">
      <c r="A30" s="250" t="s">
        <v>231</v>
      </c>
      <c r="B30" s="250"/>
      <c r="C30" s="250"/>
      <c r="D30" s="250"/>
      <c r="E30" s="250"/>
      <c r="F30" s="250"/>
      <c r="G30" s="17">
        <v>22</v>
      </c>
      <c r="H30" s="23">
        <v>0</v>
      </c>
      <c r="I30" s="24">
        <v>0</v>
      </c>
    </row>
    <row r="31" spans="1:9" ht="12.75" customHeight="1" x14ac:dyDescent="0.2">
      <c r="A31" s="250" t="s">
        <v>232</v>
      </c>
      <c r="B31" s="250"/>
      <c r="C31" s="250"/>
      <c r="D31" s="250"/>
      <c r="E31" s="250"/>
      <c r="F31" s="250"/>
      <c r="G31" s="17">
        <v>23</v>
      </c>
      <c r="H31" s="23">
        <v>0</v>
      </c>
      <c r="I31" s="24">
        <v>0</v>
      </c>
    </row>
    <row r="32" spans="1:9" ht="12.75" customHeight="1" x14ac:dyDescent="0.2">
      <c r="A32" s="250" t="s">
        <v>404</v>
      </c>
      <c r="B32" s="250"/>
      <c r="C32" s="250"/>
      <c r="D32" s="250"/>
      <c r="E32" s="250"/>
      <c r="F32" s="250"/>
      <c r="G32" s="17">
        <v>24</v>
      </c>
      <c r="H32" s="23">
        <v>0</v>
      </c>
      <c r="I32" s="24">
        <v>0</v>
      </c>
    </row>
    <row r="33" spans="1:9" ht="12.75" customHeight="1" x14ac:dyDescent="0.2">
      <c r="A33" s="250" t="s">
        <v>233</v>
      </c>
      <c r="B33" s="250"/>
      <c r="C33" s="250"/>
      <c r="D33" s="250"/>
      <c r="E33" s="250"/>
      <c r="F33" s="250"/>
      <c r="G33" s="17">
        <v>25</v>
      </c>
      <c r="H33" s="23">
        <v>0</v>
      </c>
      <c r="I33" s="24">
        <v>0</v>
      </c>
    </row>
    <row r="34" spans="1:9" ht="12.75" customHeight="1" x14ac:dyDescent="0.2">
      <c r="A34" s="250" t="s">
        <v>234</v>
      </c>
      <c r="B34" s="250"/>
      <c r="C34" s="250"/>
      <c r="D34" s="250"/>
      <c r="E34" s="250"/>
      <c r="F34" s="250"/>
      <c r="G34" s="17">
        <v>26</v>
      </c>
      <c r="H34" s="23">
        <v>0</v>
      </c>
      <c r="I34" s="24">
        <v>-550</v>
      </c>
    </row>
    <row r="35" spans="1:9" ht="25.9" customHeight="1" x14ac:dyDescent="0.2">
      <c r="A35" s="251" t="s">
        <v>405</v>
      </c>
      <c r="B35" s="251"/>
      <c r="C35" s="251"/>
      <c r="D35" s="251"/>
      <c r="E35" s="251"/>
      <c r="F35" s="251"/>
      <c r="G35" s="57">
        <v>27</v>
      </c>
      <c r="H35" s="61">
        <f>SUM(H30:H34)</f>
        <v>0</v>
      </c>
      <c r="I35" s="61">
        <f>SUM(I30:I34)</f>
        <v>-550</v>
      </c>
    </row>
    <row r="36" spans="1:9" ht="28.15" customHeight="1" x14ac:dyDescent="0.2">
      <c r="A36" s="256" t="s">
        <v>406</v>
      </c>
      <c r="B36" s="256"/>
      <c r="C36" s="256"/>
      <c r="D36" s="256"/>
      <c r="E36" s="256"/>
      <c r="F36" s="256"/>
      <c r="G36" s="58">
        <v>28</v>
      </c>
      <c r="H36" s="62">
        <f>H29+H35</f>
        <v>2811</v>
      </c>
      <c r="I36" s="62">
        <f>I29+I35</f>
        <v>24849</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3">
        <v>0</v>
      </c>
      <c r="I39" s="24">
        <v>0</v>
      </c>
    </row>
    <row r="40" spans="1:9" ht="12.75" customHeight="1" x14ac:dyDescent="0.2">
      <c r="A40" s="249" t="s">
        <v>237</v>
      </c>
      <c r="B40" s="249"/>
      <c r="C40" s="249"/>
      <c r="D40" s="249"/>
      <c r="E40" s="249"/>
      <c r="F40" s="249"/>
      <c r="G40" s="17">
        <v>31</v>
      </c>
      <c r="H40" s="23">
        <v>0</v>
      </c>
      <c r="I40" s="24">
        <v>0</v>
      </c>
    </row>
    <row r="41" spans="1:9" ht="12.75" customHeight="1" x14ac:dyDescent="0.2">
      <c r="A41" s="249" t="s">
        <v>238</v>
      </c>
      <c r="B41" s="249"/>
      <c r="C41" s="249"/>
      <c r="D41" s="249"/>
      <c r="E41" s="249"/>
      <c r="F41" s="249"/>
      <c r="G41" s="17">
        <v>32</v>
      </c>
      <c r="H41" s="23">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3">
        <v>0</v>
      </c>
      <c r="I43" s="24">
        <v>0</v>
      </c>
    </row>
    <row r="44" spans="1:9" ht="12.75" customHeight="1" x14ac:dyDescent="0.2">
      <c r="A44" s="249" t="s">
        <v>240</v>
      </c>
      <c r="B44" s="249"/>
      <c r="C44" s="249"/>
      <c r="D44" s="249"/>
      <c r="E44" s="249"/>
      <c r="F44" s="249"/>
      <c r="G44" s="17">
        <v>35</v>
      </c>
      <c r="H44" s="23">
        <v>0</v>
      </c>
      <c r="I44" s="24">
        <v>0</v>
      </c>
    </row>
    <row r="45" spans="1:9" ht="12.75" customHeight="1" x14ac:dyDescent="0.2">
      <c r="A45" s="249" t="s">
        <v>241</v>
      </c>
      <c r="B45" s="249"/>
      <c r="C45" s="249"/>
      <c r="D45" s="249"/>
      <c r="E45" s="249"/>
      <c r="F45" s="249"/>
      <c r="G45" s="17">
        <v>36</v>
      </c>
      <c r="H45" s="23">
        <v>0</v>
      </c>
      <c r="I45" s="24">
        <v>0</v>
      </c>
    </row>
    <row r="46" spans="1:9" ht="21" customHeight="1" x14ac:dyDescent="0.2">
      <c r="A46" s="249" t="s">
        <v>242</v>
      </c>
      <c r="B46" s="249"/>
      <c r="C46" s="249"/>
      <c r="D46" s="249"/>
      <c r="E46" s="249"/>
      <c r="F46" s="249"/>
      <c r="G46" s="17">
        <v>37</v>
      </c>
      <c r="H46" s="23">
        <v>0</v>
      </c>
      <c r="I46" s="24">
        <v>0</v>
      </c>
    </row>
    <row r="47" spans="1:9" ht="12.75" customHeight="1" x14ac:dyDescent="0.2">
      <c r="A47" s="249" t="s">
        <v>243</v>
      </c>
      <c r="B47" s="249"/>
      <c r="C47" s="249"/>
      <c r="D47" s="249"/>
      <c r="E47" s="249"/>
      <c r="F47" s="249"/>
      <c r="G47" s="17">
        <v>38</v>
      </c>
      <c r="H47" s="23">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88458</v>
      </c>
      <c r="I51" s="61">
        <f>I21+I36+I49+I50</f>
        <v>-208773</v>
      </c>
    </row>
    <row r="52" spans="1:9" ht="12.75" customHeight="1" x14ac:dyDescent="0.2">
      <c r="A52" s="266" t="s">
        <v>218</v>
      </c>
      <c r="B52" s="266"/>
      <c r="C52" s="266"/>
      <c r="D52" s="266"/>
      <c r="E52" s="266"/>
      <c r="F52" s="266"/>
      <c r="G52" s="17">
        <v>43</v>
      </c>
      <c r="H52" s="23">
        <v>2339891</v>
      </c>
      <c r="I52" s="24">
        <v>2593898</v>
      </c>
    </row>
    <row r="53" spans="1:9" ht="31.9" customHeight="1" x14ac:dyDescent="0.2">
      <c r="A53" s="261" t="s">
        <v>410</v>
      </c>
      <c r="B53" s="261"/>
      <c r="C53" s="261"/>
      <c r="D53" s="261"/>
      <c r="E53" s="261"/>
      <c r="F53" s="261"/>
      <c r="G53" s="59">
        <v>44</v>
      </c>
      <c r="H53" s="63">
        <f>H52+H51</f>
        <v>2428349</v>
      </c>
      <c r="I53" s="63">
        <f>I52+I51</f>
        <v>2385125</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abSelected="1" topLeftCell="A31" zoomScale="88" zoomScaleNormal="88" zoomScaleSheetLayoutView="100" workbookViewId="0">
      <selection activeCell="P63" sqref="P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447</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14090955</v>
      </c>
      <c r="I7" s="33">
        <v>0</v>
      </c>
      <c r="J7" s="33">
        <v>0</v>
      </c>
      <c r="K7" s="33">
        <v>177563</v>
      </c>
      <c r="L7" s="33">
        <v>177563</v>
      </c>
      <c r="M7" s="33">
        <v>0</v>
      </c>
      <c r="N7" s="33">
        <v>985322</v>
      </c>
      <c r="O7" s="33">
        <v>102500</v>
      </c>
      <c r="P7" s="33">
        <v>0</v>
      </c>
      <c r="Q7" s="33">
        <v>0</v>
      </c>
      <c r="R7" s="33">
        <v>0</v>
      </c>
      <c r="S7" s="33">
        <v>0</v>
      </c>
      <c r="T7" s="33">
        <v>0</v>
      </c>
      <c r="U7" s="33">
        <v>-14196232</v>
      </c>
      <c r="V7" s="33">
        <v>-3580612</v>
      </c>
      <c r="W7" s="34">
        <f>H7+I7+J7+K7-L7+M7+N7+O7+P7+Q7+R7+U7+V7+S7+T7</f>
        <v>-2598067</v>
      </c>
      <c r="X7" s="33">
        <v>0</v>
      </c>
      <c r="Y7" s="34">
        <f>W7+X7</f>
        <v>-2598067</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14090955</v>
      </c>
      <c r="I10" s="34">
        <f t="shared" ref="I10:Y10" si="2">I7+I8+I9</f>
        <v>0</v>
      </c>
      <c r="J10" s="34">
        <f t="shared" si="2"/>
        <v>0</v>
      </c>
      <c r="K10" s="34">
        <f>K7+K8+K9</f>
        <v>177563</v>
      </c>
      <c r="L10" s="34">
        <f t="shared" si="2"/>
        <v>177563</v>
      </c>
      <c r="M10" s="34">
        <f t="shared" si="2"/>
        <v>0</v>
      </c>
      <c r="N10" s="34">
        <f t="shared" si="2"/>
        <v>985322</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-2598067</v>
      </c>
      <c r="X10" s="34">
        <f t="shared" si="2"/>
        <v>0</v>
      </c>
      <c r="Y10" s="34">
        <f t="shared" si="2"/>
        <v>-2598067</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-961619</v>
      </c>
      <c r="W11" s="34">
        <f t="shared" ref="W11:W29" si="3">H11+I11+J11+K11-L11+M11+N11+O11+P11+Q11+R11+U11+V11+S11+T11</f>
        <v>-961619</v>
      </c>
      <c r="X11" s="33">
        <v>0</v>
      </c>
      <c r="Y11" s="34">
        <f t="shared" ref="Y11:Y29" si="4">W11+X11</f>
        <v>-961619</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-4542231</v>
      </c>
      <c r="W30" s="36">
        <f t="shared" si="5"/>
        <v>2853220</v>
      </c>
      <c r="X30" s="36">
        <f t="shared" si="5"/>
        <v>0</v>
      </c>
      <c r="Y30" s="36">
        <f t="shared" si="5"/>
        <v>2853220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6412906</v>
      </c>
      <c r="X32" s="34">
        <f t="shared" si="6"/>
        <v>0</v>
      </c>
      <c r="Y32" s="34">
        <f t="shared" si="6"/>
        <v>6412906</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6412906</v>
      </c>
      <c r="V33" s="34">
        <f t="shared" si="8"/>
        <v>-961619</v>
      </c>
      <c r="W33" s="34">
        <f t="shared" si="8"/>
        <v>5451287</v>
      </c>
      <c r="X33" s="34">
        <f t="shared" si="8"/>
        <v>0</v>
      </c>
      <c r="Y33" s="34">
        <f t="shared" si="8"/>
        <v>5451287</v>
      </c>
    </row>
    <row r="34" spans="1:25" ht="30.75" customHeight="1" x14ac:dyDescent="0.2">
      <c r="A34" s="292" t="s">
        <v>427</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-961619</v>
      </c>
      <c r="W36" s="37">
        <f>H36+I36+J36+K36-L36+M36+N36+O36+P36+Q36+R36+U36+V36+S36+T36</f>
        <v>2853220</v>
      </c>
      <c r="X36" s="33">
        <v>0</v>
      </c>
      <c r="Y36" s="37">
        <f t="shared" ref="Y36:Y38" si="13">W36+X36</f>
        <v>2853220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428</v>
      </c>
      <c r="B39" s="271"/>
      <c r="C39" s="271"/>
      <c r="D39" s="271"/>
      <c r="E39" s="271"/>
      <c r="F39" s="271"/>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-961619</v>
      </c>
      <c r="W39" s="34">
        <f t="shared" si="15"/>
        <v>2853220</v>
      </c>
      <c r="X39" s="34">
        <f t="shared" si="15"/>
        <v>0</v>
      </c>
      <c r="Y39" s="34">
        <f t="shared" si="15"/>
        <v>2853220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-463970</v>
      </c>
      <c r="W40" s="37">
        <f t="shared" ref="W40:W58" si="16">H40+I40+J40+K40-L40+M40+N40+O40+P40+Q40+R40+U40+V40+S40+T40</f>
        <v>-463970</v>
      </c>
      <c r="X40" s="33">
        <v>0</v>
      </c>
      <c r="Y40" s="37">
        <f t="shared" ref="Y40:Y58" si="17">W40+X40</f>
        <v>-463970</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431</v>
      </c>
      <c r="B59" s="288"/>
      <c r="C59" s="288"/>
      <c r="D59" s="288"/>
      <c r="E59" s="288"/>
      <c r="F59" s="288"/>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-1425589</v>
      </c>
      <c r="W59" s="36">
        <f t="shared" si="18"/>
        <v>2389250</v>
      </c>
      <c r="X59" s="36">
        <f t="shared" si="18"/>
        <v>0</v>
      </c>
      <c r="Y59" s="36">
        <f t="shared" si="18"/>
        <v>2389250</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433</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-463970</v>
      </c>
      <c r="W62" s="37">
        <f t="shared" si="21"/>
        <v>-463970</v>
      </c>
      <c r="X62" s="37">
        <f t="shared" si="21"/>
        <v>0</v>
      </c>
      <c r="Y62" s="37">
        <f t="shared" si="21"/>
        <v>-463970</v>
      </c>
    </row>
    <row r="63" spans="1:25" ht="29.25" customHeight="1" x14ac:dyDescent="0.2">
      <c r="A63" s="292" t="s">
        <v>434</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Hoić</cp:lastModifiedBy>
  <cp:lastPrinted>2025-07-15T13:10:30Z</cp:lastPrinted>
  <dcterms:created xsi:type="dcterms:W3CDTF">2008-10-17T11:51:54Z</dcterms:created>
  <dcterms:modified xsi:type="dcterms:W3CDTF">2025-07-25T12:31:04Z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