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1. VIRO d.d\2023\2Q_30.06.2023\Objava_1H-2023\"/>
    </mc:Choice>
  </mc:AlternateContent>
  <xr:revisionPtr revIDLastSave="0" documentId="13_ncr:1_{777537F2-F6F1-45E5-AF00-558EF29B1CE3}" xr6:coauthVersionLast="47" xr6:coauthVersionMax="47" xr10:uidLastSave="{00000000-0000-0000-0000-000000000000}"/>
  <bookViews>
    <workbookView xWindow="30660" yWindow="630" windowWidth="21600" windowHeight="14820" activeTab="1" xr2:uid="{00000000-000D-0000-FFFF-FFFF00000000}"/>
  </bookViews>
  <sheets>
    <sheet name="Opći podaci" sheetId="25" r:id="rId1"/>
    <sheet name="Bilanca" sheetId="18" r:id="rId2"/>
    <sheet name="RDG" sheetId="26"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20" l="1"/>
  <c r="V40" i="22"/>
  <c r="J25" i="26"/>
  <c r="K25" i="26"/>
  <c r="I58" i="20"/>
  <c r="I10" i="20"/>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44" i="18" s="1"/>
  <c r="H53" i="18"/>
  <c r="H45" i="18"/>
  <c r="H38" i="18"/>
  <c r="H27" i="18"/>
  <c r="H17" i="18"/>
  <c r="H10"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<sst xmlns="http://schemas.openxmlformats.org/spreadsheetml/2006/main" count="536" uniqueCount="470">
  <si>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</si>
  <si>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</si>
  <si>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</si>
  <si>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</si>
  <si>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</si>
  <si>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</si>
  <si>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</si>
  <si>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</si>
  <si>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</si>
  <si>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</si>
  <si>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</si>
  <si>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</si>
  <si>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</si>
  <si>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</si>
  <si>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</si>
  <si>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</si>
  <si>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</si>
  <si>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</si>
  <si>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</si>
  <si>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</si>
  <si>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</si>
  <si>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</si>
  <si>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</si>
  <si>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</si>
  <si>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</si>
  <si>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</si>
  <si>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</si>
  <si>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</si>
  <si>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</si>
  <si>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</si>
  <si>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</si>
  <si>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</si>
  <si>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</si>
  <si>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</si>
  <si>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</si>
  <si>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</si>
  <si>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</si>
  <si>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</si>
  <si>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</si>
  <si>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</si>
  <si>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</si>
  <si>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</si>
  <si>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</si>
  <si>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</si>
  <si>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</si>
  <si>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</si>
  <si>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</si>
  <si>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</si>
  <si>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</si>
  <si>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</si>
  <si>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</si>
  <si>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</si>
  <si>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</si>
  <si>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</si>
  <si>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</si>
  <si>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</si>
  <si>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</si>
  <si>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</si>
  <si>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</si>
  <si>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</si>
  <si>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</si>
  <si>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</si>
  <si>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</si>
  <si>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</si>
  <si>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</si>
  <si>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</si>
  <si>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</si>
  <si>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</si>
  <si>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</si>
  <si>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</si>
  <si>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</si>
  <si>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</si>
  <si>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</si>
  <si>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</si>
  <si>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</si>
  <si>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</si>
  <si>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</si>
  <si>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</si>
  <si>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</si>
  <si>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</si>
  <si>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</si>
  <si>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</si>
  <si>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</si>
  <si>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</si>
  <si>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</si>
  <si>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</si>
  <si>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</si>
  <si>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</si>
  <si>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</si>
  <si>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</si>
  <si>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</si>
  <si>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</si>
  <si>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</si>
  <si>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</si>
  <si>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</si>
  <si>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</si>
  <si>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</si>
  <si>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</si>
  <si>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</si>
  <si>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</si>
  <si>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</si>
  <si>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</si>
  <si>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</si>
  <si>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</si>
  <si>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</si>
  <si>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</si>
  <si>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</si>
  <si>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</si>
  <si>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</si>
  <si>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</si>
  <si>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</si>
  <si>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</si>
  <si>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</si>
  <si>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</si>
  <si>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</si>
  <si>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</si>
  <si>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</si>
  <si>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</si>
  <si>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</si>
  <si>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</si>
  <si>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</si>
  <si>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</si>
  <si>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</si>
  <si>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</si>
  <si>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</si>
  <si>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</si>
  <si>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</si>
  <si>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</si>
  <si>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</si>
  <si>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</si>
  <si>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</si>
  <si>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</si>
  <si>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</si>
  <si>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</si>
  <si>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</si>
  <si>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</si>
  <si>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</si>
  <si>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</si>
  <si>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</si>
  <si>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</si>
  <si>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</si>
  <si>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</si>
  <si>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</si>
  <si>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</si>
  <si>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</si>
  <si>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</si>
  <si>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</si>
  <si>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</si>
  <si>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</si>
  <si>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</si>
  <si>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</si>
  <si>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</si>
  <si>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</si>
  <si>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</si>
  <si>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</si>
  <si>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</si>
  <si>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</si>
  <si>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</si>
  <si>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</si>
  <si>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</si>
  <si>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</si>
  <si>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</si>
  <si>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</si>
  <si>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</si>
  <si>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</si>
  <si>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</si>
  <si>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</si>
  <si>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</si>
  <si>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</si>
  <si>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</si>
  <si>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</si>
  <si>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</si>
  <si>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</si>
  <si>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</si>
  <si>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</si>
  <si>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</si>
  <si>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</si>
  <si>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</si>
  <si>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</si>
  <si>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</si>
  <si>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</si>
  <si>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</si>
  <si>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</si>
  <si>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</si>
  <si>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</si>
  <si>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</si>
  <si>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</si>
  <si>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</si>
  <si>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</si>
  <si>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</si>
  <si>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</si>
  <si>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</si>
  <si>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</si>
  <si>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</si>
  <si>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</si>
  <si>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</si>
  <si>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</si>
  <si>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</si>
  <si>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</si>
  <si>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</si>
  <si>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</si>
  <si>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</si>
  <si>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</si>
  <si>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</si>
  <si>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</si>
  <si>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</si>
  <si>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</si>
  <si>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</si>
  <si>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</si>
  <si>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</si>
  <si>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</si>
  <si>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</si>
  <si>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</si>
  <si>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</si>
  <si>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</si>
  <si>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</si>
  <si>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</si>
  <si>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</si>
  <si>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</si>
  <si>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</si>
  <si>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</si>
  <si>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</si>
  <si>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</si>
  <si>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</si>
  <si>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</si>
  <si>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</si>
  <si>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</si>
  <si>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</si>
  <si>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</si>
  <si>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</si>
  <si>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</si>
  <si>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</si>
  <si>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</si>
  <si>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</si>
  <si>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</si>
  <si>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</si>
  <si>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</si>
  <si>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</si>
  <si>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</si>
  <si>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</si>
  <si>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</si>
  <si>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</si>
  <si>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</si>
  <si>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</si>
  <si>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</si>
  <si>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</si>
  <si>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</si>
  <si>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</si>
  <si>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</si>
  <si>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</si>
  <si>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</si>
  <si>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</si>
  <si>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</si>
  <si>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</si>
  <si>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</si>
  <si>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</si>
  <si>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</si>
  <si>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</si>
  <si>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</si>
  <si>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</si>
  <si>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</si>
  <si>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</si>
  <si>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</si>
  <si>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</si>
  <si>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</si>
  <si>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</si>
  <si>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</si>
  <si>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</si>
  <si>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</si>
  <si>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</si>
  <si>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</si>
  <si>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</si>
  <si>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</si>
  <si>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</si>
  <si>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</si>
  <si>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</si>
  <si>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</si>
  <si>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</si>
  <si>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</si>
  <si>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</si>
  <si>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</si>
  <si>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</si>
  <si>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</si>
  <si>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</si>
  <si>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</si>
  <si>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</si>
  <si>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</si>
  <si>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</si>
  <si>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</si>
  <si>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</si>
  <si>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</si>
  <si>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</si>
  <si>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</si>
  <si>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</si>
  <si>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</si>
  <si>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</si>
  <si>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</si>
  <si>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</si>
  <si>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</si>
  <si>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</si>
  <si>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</si>
  <si>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</si>
  <si>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</si>
  <si>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</si>
  <si>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</si>
  <si>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</si>
  <si>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</si>
  <si>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</si>
  <si>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</si>
  <si>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</si>
  <si>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</si>
  <si>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</si>
  <si>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</si>
  <si>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</si>
  <si>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</si>
  <si>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</si>
  <si>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</si>
  <si>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</si>
  <si>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</si>
  <si>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</si>
  <si>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</si>
  <si>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</si>
  <si>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</si>
  <si>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</si>
  <si>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</si>
  <si>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</si>
  <si>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</si>
  <si>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</si>
  <si>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</si>
  <si>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</si>
  <si>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</si>
  <si>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</si>
  <si>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</si>
  <si>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</si>
  <si>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</si>
  <si>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</si>
  <si>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</si>
  <si>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</si>
  <si>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</si>
  <si>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</si>
  <si>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</si>
  <si>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</si>
  <si>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</si>
  <si>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</si>
  <si>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</si>
  <si>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</si>
  <si>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</si>
  <si>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</si>
  <si>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</si>
  <si>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</si>
  <si>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</si>
  <si>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</si>
  <si>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</si>
  <si>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</si>
  <si>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</si>
  <si>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</si>
  <si>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</si>
  <si>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</si>
  <si>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</si>
  <si>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</si>
  <si>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</si>
  <si>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</si>
  <si>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</si>
  <si>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</si>
  <si>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</si>
  <si>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</si>
  <si>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</si>
  <si>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</si>
  <si>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</si>
  <si>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</si>
  <si>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</si>
  <si>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</si>
  <si>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</si>
  <si>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</si>
  <si>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</si>
  <si>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</si>
  <si>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</si>
  <si>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</si>
  <si>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</si>
  <si>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</si>
  <si>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</si>
  <si>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</si>
  <si>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</si>
  <si>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</si>
  <si>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</si>
  <si>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</si>
  <si>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</si>
  <si>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</si>
  <si>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</si>
  <si>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</si>
  <si>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</si>
  <si>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</si>
  <si>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</si>
  <si>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</si>
  <si>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</si>
  <si>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</si>
  <si>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</si>
  <si>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</si>
  <si>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</si>
  <si>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</si>
  <si>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</si>
  <si>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</si>
  <si>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</si>
  <si>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</si>
  <si>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</si>
  <si>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</si>
  <si>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</si>
  <si>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</si>
  <si>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</si>
  <si>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</si>
  <si>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</si>
  <si>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</si>
  <si>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</si>
  <si>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</si>
  <si>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</si>
  <si>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</si>
  <si>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</si>
  <si>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</si>
  <si>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</si>
  <si>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</si>
  <si>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</si>
  <si>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</si>
  <si>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</si>
  <si>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</si>
  <si>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</si>
  <si>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</si>
  <si>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</si>
  <si>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</si>
  <si>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</si>
  <si>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</si>
  <si>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</si>
  <si>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</si>
  <si>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</si>
  <si>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</si>
  <si>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</si>
  <si>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</si>
  <si>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</si>
  <si>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</si>
  <si>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</si>
  <si>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</si>
  <si>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</si>
  <si>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</si>
  <si>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</si>
  <si>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</si>
  <si>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</si>
  <si>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</si>
  <si>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</si>
  <si>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</si>
  <si>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</si>
  <si>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</si>
  <si>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01650971</t>
  </si>
  <si>
    <t>HR</t>
  </si>
  <si>
    <t>010049135</t>
  </si>
  <si>
    <t>04525204420</t>
  </si>
  <si>
    <t>1569</t>
  </si>
  <si>
    <t>5493006LGN8RLWC2UL05</t>
  </si>
  <si>
    <t>VIRO TVORNICA ŠEĆERA d.d.</t>
  </si>
  <si>
    <t>ZAGREB</t>
  </si>
  <si>
    <t>ULICA GRADA VUKOVARA 269 g</t>
  </si>
  <si>
    <t>viro@secerana.hr</t>
  </si>
  <si>
    <t>www.secerana.hr</t>
  </si>
  <si>
    <t>MARIĆ ANTONIJA</t>
  </si>
  <si>
    <t>099 634 9174</t>
  </si>
  <si>
    <t>antonija.maric@secerana.hr</t>
  </si>
  <si>
    <t>Obveznik:VIRO TVORNICA ŠEĆERA d.d.</t>
  </si>
  <si>
    <t>Obveznik: VIRO TVORNICA ŠEĆERA d.d.</t>
  </si>
  <si>
    <t>30.06.2023.</t>
  </si>
  <si>
    <t>stanje na dan 30.06.2023.</t>
  </si>
  <si>
    <t>u razdoblju 01.01.2023. do 30.06.2023.</t>
  </si>
  <si>
    <t xml:space="preserve">BILJEŠKE UZ FINANCIJSKE IZVJEŠTAJE - TFI
(koji se sastavljaju za tromjesečna razdoblja)
Naziv izdavatelja:   VIRO TVORNICA ŠEĆERA d.d.
OIB:  04525204420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</si>
</sst>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60" zoomScaleNormal="100" workbookViewId="0">
      <selection activeCell="C8" sqref="C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t="s">
        <v>449</v>
      </c>
      <c r="F4" s="177"/>
      <c r="G4" s="86" t="s">
        <v>0</v>
      </c>
      <c r="H4" s="176" t="s">
        <v>466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450</v>
      </c>
      <c r="D11" s="160"/>
      <c r="E11" s="96"/>
      <c r="F11" s="126" t="s">
        <v>333</v>
      </c>
      <c r="G11" s="163"/>
      <c r="H11" s="142" t="s">
        <v>451</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452</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453</v>
      </c>
      <c r="D15" s="160"/>
      <c r="E15" s="164"/>
      <c r="F15" s="155"/>
      <c r="G15" s="101" t="s">
        <v>334</v>
      </c>
      <c r="H15" s="142" t="s">
        <v>455</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456</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457</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458</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459</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460</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461</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462</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463</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86" zoomScaleNormal="100" zoomScaleSheetLayoutView="100" workbookViewId="0">
      <selection activeCell="A103" sqref="A103:F10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467</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464</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28815890</v>
      </c>
      <c r="I9" s="120">
        <f>I10+I17+I27+I38+I43</f>
        <v>28683194</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3392286</v>
      </c>
      <c r="I17" s="120">
        <f>I18+I19+I20+I21+I22+I23+I24+I25+I26</f>
        <v>3259590</v>
      </c>
    </row>
    <row r="18" spans="1:9" ht="12.75" customHeight="1" x14ac:dyDescent="0.2">
      <c r="A18" s="182" t="s">
        <v>13</v>
      </c>
      <c r="B18" s="182"/>
      <c r="C18" s="182"/>
      <c r="D18" s="182"/>
      <c r="E18" s="182"/>
      <c r="F18" s="182"/>
      <c r="G18" s="11">
        <v>11</v>
      </c>
      <c r="H18" s="18">
        <v>3066398</v>
      </c>
      <c r="I18" s="18">
        <v>3066398</v>
      </c>
    </row>
    <row r="19" spans="1:9" ht="12.75" customHeight="1" x14ac:dyDescent="0.2">
      <c r="A19" s="182" t="s">
        <v>14</v>
      </c>
      <c r="B19" s="182"/>
      <c r="C19" s="182"/>
      <c r="D19" s="182"/>
      <c r="E19" s="182"/>
      <c r="F19" s="182"/>
      <c r="G19" s="11">
        <v>12</v>
      </c>
      <c r="H19" s="18">
        <v>130283</v>
      </c>
      <c r="I19" s="18">
        <v>111986</v>
      </c>
    </row>
    <row r="20" spans="1:9" ht="12.75" customHeight="1" x14ac:dyDescent="0.2">
      <c r="A20" s="182" t="s">
        <v>15</v>
      </c>
      <c r="B20" s="182"/>
      <c r="C20" s="182"/>
      <c r="D20" s="182"/>
      <c r="E20" s="182"/>
      <c r="F20" s="182"/>
      <c r="G20" s="11">
        <v>13</v>
      </c>
      <c r="H20" s="18">
        <v>15518</v>
      </c>
      <c r="I20" s="18">
        <v>42367</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1234</v>
      </c>
      <c r="I25" s="18">
        <v>1234</v>
      </c>
    </row>
    <row r="26" spans="1:9" ht="12.75" customHeight="1" x14ac:dyDescent="0.2">
      <c r="A26" s="182" t="s">
        <v>21</v>
      </c>
      <c r="B26" s="182"/>
      <c r="C26" s="182"/>
      <c r="D26" s="182"/>
      <c r="E26" s="182"/>
      <c r="F26" s="182"/>
      <c r="G26" s="11">
        <v>19</v>
      </c>
      <c r="H26" s="18">
        <v>178853</v>
      </c>
      <c r="I26" s="18">
        <v>37605</v>
      </c>
    </row>
    <row r="27" spans="1:9" ht="12.75" customHeight="1" x14ac:dyDescent="0.2">
      <c r="A27" s="186" t="s">
        <v>22</v>
      </c>
      <c r="B27" s="186"/>
      <c r="C27" s="186"/>
      <c r="D27" s="186"/>
      <c r="E27" s="186"/>
      <c r="F27" s="186"/>
      <c r="G27" s="12">
        <v>20</v>
      </c>
      <c r="H27" s="120">
        <f>SUM(H28:H37)</f>
        <v>25423604</v>
      </c>
      <c r="I27" s="120">
        <f>SUM(I28:I37)</f>
        <v>25423604</v>
      </c>
    </row>
    <row r="28" spans="1:9" ht="12.75" customHeight="1" x14ac:dyDescent="0.2">
      <c r="A28" s="182" t="s">
        <v>23</v>
      </c>
      <c r="B28" s="182"/>
      <c r="C28" s="182"/>
      <c r="D28" s="182"/>
      <c r="E28" s="182"/>
      <c r="F28" s="182"/>
      <c r="G28" s="11">
        <v>21</v>
      </c>
      <c r="H28" s="18">
        <v>25423604</v>
      </c>
      <c r="I28" s="18">
        <v>25423604</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10007503</v>
      </c>
      <c r="I44" s="120">
        <f>I45+I53+I60+I70</f>
        <v>4241506</v>
      </c>
    </row>
    <row r="45" spans="1:9" ht="12.75" customHeight="1" x14ac:dyDescent="0.2">
      <c r="A45" s="186" t="s">
        <v>39</v>
      </c>
      <c r="B45" s="186"/>
      <c r="C45" s="186"/>
      <c r="D45" s="186"/>
      <c r="E45" s="186"/>
      <c r="F45" s="186"/>
      <c r="G45" s="12">
        <v>38</v>
      </c>
      <c r="H45" s="120">
        <f>SUM(H46:H52)</f>
        <v>496439</v>
      </c>
      <c r="I45" s="120">
        <f>SUM(I46:I52)</f>
        <v>496415</v>
      </c>
    </row>
    <row r="46" spans="1:9" ht="12.75" customHeight="1" x14ac:dyDescent="0.2">
      <c r="A46" s="182" t="s">
        <v>40</v>
      </c>
      <c r="B46" s="182"/>
      <c r="C46" s="182"/>
      <c r="D46" s="182"/>
      <c r="E46" s="182"/>
      <c r="F46" s="182"/>
      <c r="G46" s="11">
        <v>39</v>
      </c>
      <c r="H46" s="18">
        <v>6529</v>
      </c>
      <c r="I46" s="18">
        <v>6529</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652</v>
      </c>
      <c r="I48" s="18">
        <v>652</v>
      </c>
    </row>
    <row r="49" spans="1:9" ht="12.75" customHeight="1" x14ac:dyDescent="0.2">
      <c r="A49" s="182" t="s">
        <v>43</v>
      </c>
      <c r="B49" s="182"/>
      <c r="C49" s="182"/>
      <c r="D49" s="182"/>
      <c r="E49" s="182"/>
      <c r="F49" s="182"/>
      <c r="G49" s="11">
        <v>42</v>
      </c>
      <c r="H49" s="18">
        <v>11448</v>
      </c>
      <c r="I49" s="18">
        <v>11431</v>
      </c>
    </row>
    <row r="50" spans="1:9" ht="12.75" customHeight="1" x14ac:dyDescent="0.2">
      <c r="A50" s="182" t="s">
        <v>44</v>
      </c>
      <c r="B50" s="182"/>
      <c r="C50" s="182"/>
      <c r="D50" s="182"/>
      <c r="E50" s="182"/>
      <c r="F50" s="182"/>
      <c r="G50" s="11">
        <v>43</v>
      </c>
      <c r="H50" s="18">
        <v>477810</v>
      </c>
      <c r="I50" s="18">
        <v>477803</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1204681</v>
      </c>
      <c r="I53" s="120">
        <f>SUM(I54:I59)</f>
        <v>1264425</v>
      </c>
    </row>
    <row r="54" spans="1:9" ht="12.75" customHeight="1" x14ac:dyDescent="0.2">
      <c r="A54" s="182" t="s">
        <v>48</v>
      </c>
      <c r="B54" s="182"/>
      <c r="C54" s="182"/>
      <c r="D54" s="182"/>
      <c r="E54" s="182"/>
      <c r="F54" s="182"/>
      <c r="G54" s="11">
        <v>47</v>
      </c>
      <c r="H54" s="18">
        <v>1022866</v>
      </c>
      <c r="I54" s="18">
        <v>1074776</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55168</v>
      </c>
      <c r="I56" s="18">
        <v>125765</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126647</v>
      </c>
      <c r="I58" s="18">
        <v>63884</v>
      </c>
    </row>
    <row r="59" spans="1:9" ht="12.75" customHeight="1" x14ac:dyDescent="0.2">
      <c r="A59" s="182" t="s">
        <v>53</v>
      </c>
      <c r="B59" s="182"/>
      <c r="C59" s="182"/>
      <c r="D59" s="182"/>
      <c r="E59" s="182"/>
      <c r="F59" s="182"/>
      <c r="G59" s="11">
        <v>52</v>
      </c>
      <c r="H59" s="18">
        <v>0</v>
      </c>
      <c r="I59" s="18">
        <v>0</v>
      </c>
    </row>
    <row r="60" spans="1:9" ht="12.75" customHeight="1" x14ac:dyDescent="0.2">
      <c r="A60" s="186" t="s">
        <v>54</v>
      </c>
      <c r="B60" s="186"/>
      <c r="C60" s="186"/>
      <c r="D60" s="186"/>
      <c r="E60" s="186"/>
      <c r="F60" s="186"/>
      <c r="G60" s="12">
        <v>53</v>
      </c>
      <c r="H60" s="120">
        <f>SUM(H61:H69)</f>
        <v>3446569</v>
      </c>
      <c r="I60" s="120">
        <f>SUM(I61:I69)</f>
        <v>1504930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560648</v>
      </c>
      <c r="I63" s="18">
        <v>4343</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2885125</v>
      </c>
      <c r="I66" s="18">
        <v>1499791</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796</v>
      </c>
      <c r="I68" s="18">
        <v>796</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4859814</v>
      </c>
      <c r="I70" s="18">
        <v>975736</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38823393</v>
      </c>
      <c r="I72" s="120">
        <f>I8+I9+I44+I71</f>
        <v>32924700</v>
      </c>
    </row>
    <row r="73" spans="1:9" ht="12.75" customHeight="1" x14ac:dyDescent="0.2">
      <c r="A73" s="183" t="s">
        <v>59</v>
      </c>
      <c r="B73" s="183"/>
      <c r="C73" s="183"/>
      <c r="D73" s="183"/>
      <c r="E73" s="183"/>
      <c r="F73" s="183"/>
      <c r="G73" s="11">
        <v>66</v>
      </c>
      <c r="H73" s="18">
        <v>1132010</v>
      </c>
      <c r="I73" s="18">
        <v>1132010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26217873</v>
      </c>
      <c r="I75" s="121">
        <f>I76+I77+I78+I84+I85+I91+I94+I97</f>
        <v>24987863</v>
      </c>
    </row>
    <row r="76" spans="1:9" ht="12.75" customHeight="1" x14ac:dyDescent="0.2">
      <c r="A76" s="182" t="s">
        <v>61</v>
      </c>
      <c r="B76" s="182"/>
      <c r="C76" s="182"/>
      <c r="D76" s="182"/>
      <c r="E76" s="182"/>
      <c r="F76" s="182"/>
      <c r="G76" s="11">
        <v>68</v>
      </c>
      <c r="H76" s="18">
        <v>33127621</v>
      </c>
      <c r="I76" s="18">
        <v>33127621</v>
      </c>
    </row>
    <row r="77" spans="1:9" ht="12.75" customHeight="1" x14ac:dyDescent="0.2">
      <c r="A77" s="182" t="s">
        <v>62</v>
      </c>
      <c r="B77" s="182"/>
      <c r="C77" s="182"/>
      <c r="D77" s="182"/>
      <c r="E77" s="182"/>
      <c r="F77" s="182"/>
      <c r="G77" s="11">
        <v>69</v>
      </c>
      <c r="H77" s="18">
        <v>1376083</v>
      </c>
      <c r="I77" s="18">
        <v>1376083</v>
      </c>
    </row>
    <row r="78" spans="1:9" ht="12.75" customHeight="1" x14ac:dyDescent="0.2">
      <c r="A78" s="186" t="s">
        <v>63</v>
      </c>
      <c r="B78" s="186"/>
      <c r="C78" s="186"/>
      <c r="D78" s="186"/>
      <c r="E78" s="186"/>
      <c r="F78" s="186"/>
      <c r="G78" s="12">
        <v>70</v>
      </c>
      <c r="H78" s="121">
        <f>SUM(H79:H83)</f>
        <v>6782218</v>
      </c>
      <c r="I78" s="121">
        <f>SUM(I79:I83)</f>
        <v>6782218</v>
      </c>
    </row>
    <row r="79" spans="1:9" ht="12.75" customHeight="1" x14ac:dyDescent="0.2">
      <c r="A79" s="182" t="s">
        <v>64</v>
      </c>
      <c r="B79" s="182"/>
      <c r="C79" s="182"/>
      <c r="D79" s="182"/>
      <c r="E79" s="182"/>
      <c r="F79" s="182"/>
      <c r="G79" s="11">
        <v>71</v>
      </c>
      <c r="H79" s="18">
        <v>1656381</v>
      </c>
      <c r="I79" s="18">
        <v>1656381</v>
      </c>
    </row>
    <row r="80" spans="1:9" ht="12.75" customHeight="1" x14ac:dyDescent="0.2">
      <c r="A80" s="182" t="s">
        <v>65</v>
      </c>
      <c r="B80" s="182"/>
      <c r="C80" s="182"/>
      <c r="D80" s="182"/>
      <c r="E80" s="182"/>
      <c r="F80" s="182"/>
      <c r="G80" s="11">
        <v>72</v>
      </c>
      <c r="H80" s="18">
        <v>5822108</v>
      </c>
      <c r="I80" s="18">
        <v>5822108</v>
      </c>
    </row>
    <row r="81" spans="1:9" ht="12.75" customHeight="1" x14ac:dyDescent="0.2">
      <c r="A81" s="182" t="s">
        <v>66</v>
      </c>
      <c r="B81" s="182"/>
      <c r="C81" s="182"/>
      <c r="D81" s="182"/>
      <c r="E81" s="182"/>
      <c r="F81" s="182"/>
      <c r="G81" s="11">
        <v>73</v>
      </c>
      <c r="H81" s="18">
        <v>-696271</v>
      </c>
      <c r="I81" s="18">
        <v>-696271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42400677</v>
      </c>
      <c r="I91" s="120">
        <f>I92-I93</f>
        <v>-15068049</v>
      </c>
    </row>
    <row r="92" spans="1:9" ht="12.75" customHeight="1" x14ac:dyDescent="0.2">
      <c r="A92" s="182" t="s">
        <v>72</v>
      </c>
      <c r="B92" s="182"/>
      <c r="C92" s="182"/>
      <c r="D92" s="182"/>
      <c r="E92" s="182"/>
      <c r="F92" s="182"/>
      <c r="G92" s="11">
        <v>84</v>
      </c>
      <c r="H92" s="18">
        <v>42400677</v>
      </c>
      <c r="I92" s="18">
        <v>0</v>
      </c>
    </row>
    <row r="93" spans="1:9" ht="12.75" customHeight="1" x14ac:dyDescent="0.2">
      <c r="A93" s="182" t="s">
        <v>73</v>
      </c>
      <c r="B93" s="182"/>
      <c r="C93" s="182"/>
      <c r="D93" s="182"/>
      <c r="E93" s="182"/>
      <c r="F93" s="182"/>
      <c r="G93" s="11">
        <v>85</v>
      </c>
      <c r="H93" s="18">
        <v>0</v>
      </c>
      <c r="I93" s="18">
        <v>15068049</v>
      </c>
    </row>
    <row r="94" spans="1:9" ht="12.75" customHeight="1" x14ac:dyDescent="0.2">
      <c r="A94" s="186" t="s">
        <v>353</v>
      </c>
      <c r="B94" s="186"/>
      <c r="C94" s="186"/>
      <c r="D94" s="186"/>
      <c r="E94" s="186"/>
      <c r="F94" s="186"/>
      <c r="G94" s="12">
        <v>86</v>
      </c>
      <c r="H94" s="120">
        <f>H95-H96</f>
        <v>-57468726</v>
      </c>
      <c r="I94" s="120">
        <f>I95-I96</f>
        <v>-1230010</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57468726</v>
      </c>
      <c r="I96" s="18">
        <v>1230010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11505654</v>
      </c>
      <c r="I105" s="120">
        <f>SUM(I106:I116)</f>
        <v>7676678</v>
      </c>
    </row>
    <row r="106" spans="1:9" ht="12.75" customHeight="1" x14ac:dyDescent="0.2">
      <c r="A106" s="182" t="s">
        <v>83</v>
      </c>
      <c r="B106" s="182"/>
      <c r="C106" s="182"/>
      <c r="D106" s="182"/>
      <c r="E106" s="182"/>
      <c r="F106" s="182"/>
      <c r="G106" s="11">
        <v>98</v>
      </c>
      <c r="H106" s="18">
        <v>7731495</v>
      </c>
      <c r="I106" s="18">
        <v>6582829</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3774159</v>
      </c>
      <c r="I113" s="18">
        <v>1093849</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589137</v>
      </c>
      <c r="I117" s="120">
        <f>SUM(I118:I131)</f>
        <v>9460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573718</v>
      </c>
      <c r="I125" s="18">
        <v>2418</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6471</v>
      </c>
      <c r="I127" s="18">
        <v>3190</v>
      </c>
    </row>
    <row r="128" spans="1:9" x14ac:dyDescent="0.2">
      <c r="A128" s="182" t="s">
        <v>95</v>
      </c>
      <c r="B128" s="182"/>
      <c r="C128" s="182"/>
      <c r="D128" s="182"/>
      <c r="E128" s="182"/>
      <c r="F128" s="182"/>
      <c r="G128" s="11">
        <v>120</v>
      </c>
      <c r="H128" s="18">
        <v>8450</v>
      </c>
      <c r="I128" s="18">
        <v>3517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498</v>
      </c>
      <c r="I131" s="18">
        <v>335</v>
      </c>
    </row>
    <row r="132" spans="1:9" ht="22.15" customHeight="1" x14ac:dyDescent="0.2">
      <c r="A132" s="183" t="s">
        <v>99</v>
      </c>
      <c r="B132" s="183"/>
      <c r="C132" s="183"/>
      <c r="D132" s="183"/>
      <c r="E132" s="183"/>
      <c r="F132" s="183"/>
      <c r="G132" s="11">
        <v>124</v>
      </c>
      <c r="H132" s="18">
        <v>510729</v>
      </c>
      <c r="I132" s="18">
        <v>250699</v>
      </c>
    </row>
    <row r="133" spans="1:9" ht="12.75" customHeight="1" x14ac:dyDescent="0.2">
      <c r="A133" s="184" t="s">
        <v>358</v>
      </c>
      <c r="B133" s="184"/>
      <c r="C133" s="184"/>
      <c r="D133" s="184"/>
      <c r="E133" s="184"/>
      <c r="F133" s="184"/>
      <c r="G133" s="12">
        <v>125</v>
      </c>
      <c r="H133" s="120">
        <f>H75+H98+H105+H117+H132</f>
        <v>38823393</v>
      </c>
      <c r="I133" s="120">
        <f>I75+I98+I105+I117+I132</f>
        <v>32924700</v>
      </c>
    </row>
    <row r="134" spans="1:9" x14ac:dyDescent="0.2">
      <c r="A134" s="183" t="s">
        <v>100</v>
      </c>
      <c r="B134" s="183"/>
      <c r="C134" s="183"/>
      <c r="D134" s="183"/>
      <c r="E134" s="183"/>
      <c r="F134" s="183"/>
      <c r="G134" s="11">
        <v>126</v>
      </c>
      <c r="H134" s="18">
        <v>1132010</v>
      </c>
      <c r="I134" s="18">
        <v>1132010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7" zoomScale="110" zoomScaleNormal="80" zoomScaleSheetLayoutView="110" workbookViewId="0">
      <selection activeCell="A3" sqref="A3:K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465</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5161307</v>
      </c>
      <c r="I8" s="52">
        <f>SUM(I9:I13)</f>
        <v>4586103</v>
      </c>
      <c r="J8" s="52">
        <f>SUM(J9:J13)</f>
        <v>419583</v>
      </c>
      <c r="K8" s="52">
        <f>SUM(K9:K13)</f>
        <v>306934</v>
      </c>
    </row>
    <row r="9" spans="1:11" ht="12.75" customHeight="1" x14ac:dyDescent="0.2">
      <c r="A9" s="182" t="s">
        <v>115</v>
      </c>
      <c r="B9" s="182"/>
      <c r="C9" s="182"/>
      <c r="D9" s="182"/>
      <c r="E9" s="182"/>
      <c r="F9" s="182"/>
      <c r="G9" s="11">
        <v>2</v>
      </c>
      <c r="H9" s="53">
        <v>498777</v>
      </c>
      <c r="I9" s="53">
        <v>0</v>
      </c>
      <c r="J9" s="53">
        <v>51910</v>
      </c>
      <c r="K9" s="53">
        <v>51910</v>
      </c>
    </row>
    <row r="10" spans="1:11" ht="12.75" customHeight="1" x14ac:dyDescent="0.2">
      <c r="A10" s="182" t="s">
        <v>116</v>
      </c>
      <c r="B10" s="182"/>
      <c r="C10" s="182"/>
      <c r="D10" s="182"/>
      <c r="E10" s="182"/>
      <c r="F10" s="182"/>
      <c r="G10" s="11">
        <v>3</v>
      </c>
      <c r="H10" s="53">
        <v>118658</v>
      </c>
      <c r="I10" s="53">
        <v>46645</v>
      </c>
      <c r="J10" s="53">
        <v>89792</v>
      </c>
      <c r="K10" s="53">
        <v>44731</v>
      </c>
    </row>
    <row r="11" spans="1:11" ht="12.75" customHeight="1" x14ac:dyDescent="0.2">
      <c r="A11" s="182" t="s">
        <v>117</v>
      </c>
      <c r="B11" s="182"/>
      <c r="C11" s="182"/>
      <c r="D11" s="182"/>
      <c r="E11" s="182"/>
      <c r="F11" s="182"/>
      <c r="G11" s="11">
        <v>4</v>
      </c>
      <c r="H11" s="53">
        <v>64</v>
      </c>
      <c r="I11" s="53">
        <v>9</v>
      </c>
      <c r="J11" s="53">
        <v>2642</v>
      </c>
      <c r="K11" s="53">
        <v>1329</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4543808</v>
      </c>
      <c r="I13" s="53">
        <v>4539449</v>
      </c>
      <c r="J13" s="53">
        <v>275239</v>
      </c>
      <c r="K13" s="53">
        <v>208964</v>
      </c>
    </row>
    <row r="14" spans="1:11" ht="12.75" customHeight="1" x14ac:dyDescent="0.2">
      <c r="A14" s="213" t="s">
        <v>360</v>
      </c>
      <c r="B14" s="213"/>
      <c r="C14" s="213"/>
      <c r="D14" s="213"/>
      <c r="E14" s="213"/>
      <c r="F14" s="213"/>
      <c r="G14" s="12">
        <v>7</v>
      </c>
      <c r="H14" s="52">
        <f>H15+H16+H20+H24+H25+H26+H29+H36</f>
        <v>35005625</v>
      </c>
      <c r="I14" s="52">
        <f>I15+I16+I20+I24+I25+I26+I29+I36</f>
        <v>34453463</v>
      </c>
      <c r="J14" s="52">
        <f>J15+J16+J20+J24+J25+J26+J29+J36</f>
        <v>1709852</v>
      </c>
      <c r="K14" s="52">
        <f>K15+K16+K20+K24+K25+K26+K29+K36</f>
        <v>1636466</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521490</v>
      </c>
      <c r="I16" s="52">
        <f>SUM(I17:I19)</f>
        <v>23192</v>
      </c>
      <c r="J16" s="52">
        <f>SUM(J17:J19)</f>
        <v>85815</v>
      </c>
      <c r="K16" s="52">
        <f>SUM(K17:K19)</f>
        <v>69696</v>
      </c>
    </row>
    <row r="17" spans="1:11" ht="12.75" customHeight="1" x14ac:dyDescent="0.2">
      <c r="A17" s="216" t="s">
        <v>120</v>
      </c>
      <c r="B17" s="216"/>
      <c r="C17" s="216"/>
      <c r="D17" s="216"/>
      <c r="E17" s="216"/>
      <c r="F17" s="216"/>
      <c r="G17" s="11">
        <v>10</v>
      </c>
      <c r="H17" s="53">
        <v>2389</v>
      </c>
      <c r="I17" s="53">
        <v>559</v>
      </c>
      <c r="J17" s="53">
        <v>619</v>
      </c>
      <c r="K17" s="53">
        <v>311</v>
      </c>
    </row>
    <row r="18" spans="1:11" ht="12.75" customHeight="1" x14ac:dyDescent="0.2">
      <c r="A18" s="216" t="s">
        <v>121</v>
      </c>
      <c r="B18" s="216"/>
      <c r="C18" s="216"/>
      <c r="D18" s="216"/>
      <c r="E18" s="216"/>
      <c r="F18" s="216"/>
      <c r="G18" s="11">
        <v>11</v>
      </c>
      <c r="H18" s="53">
        <v>481951</v>
      </c>
      <c r="I18" s="53">
        <v>2168</v>
      </c>
      <c r="J18" s="53">
        <v>48705</v>
      </c>
      <c r="K18" s="53">
        <v>48705</v>
      </c>
    </row>
    <row r="19" spans="1:11" ht="12.75" customHeight="1" x14ac:dyDescent="0.2">
      <c r="A19" s="216" t="s">
        <v>122</v>
      </c>
      <c r="B19" s="216"/>
      <c r="C19" s="216"/>
      <c r="D19" s="216"/>
      <c r="E19" s="216"/>
      <c r="F19" s="216"/>
      <c r="G19" s="11">
        <v>12</v>
      </c>
      <c r="H19" s="53">
        <v>37150</v>
      </c>
      <c r="I19" s="53">
        <v>20465</v>
      </c>
      <c r="J19" s="53">
        <v>36491</v>
      </c>
      <c r="K19" s="53">
        <v>20680</v>
      </c>
    </row>
    <row r="20" spans="1:11" ht="12.75" customHeight="1" x14ac:dyDescent="0.2">
      <c r="A20" s="186" t="s">
        <v>441</v>
      </c>
      <c r="B20" s="186"/>
      <c r="C20" s="186"/>
      <c r="D20" s="186"/>
      <c r="E20" s="186"/>
      <c r="F20" s="186"/>
      <c r="G20" s="12">
        <v>13</v>
      </c>
      <c r="H20" s="52">
        <f>SUM(H21:H23)</f>
        <v>61291</v>
      </c>
      <c r="I20" s="52">
        <f>SUM(I21:I23)</f>
        <v>30839</v>
      </c>
      <c r="J20" s="52">
        <f>SUM(J21:J23)</f>
        <v>63275</v>
      </c>
      <c r="K20" s="52">
        <f>SUM(K21:K23)</f>
        <v>29683</v>
      </c>
    </row>
    <row r="21" spans="1:11" ht="12.75" customHeight="1" x14ac:dyDescent="0.2">
      <c r="A21" s="216" t="s">
        <v>105</v>
      </c>
      <c r="B21" s="216"/>
      <c r="C21" s="216"/>
      <c r="D21" s="216"/>
      <c r="E21" s="216"/>
      <c r="F21" s="216"/>
      <c r="G21" s="11">
        <v>14</v>
      </c>
      <c r="H21" s="53">
        <v>35980</v>
      </c>
      <c r="I21" s="53">
        <v>18097</v>
      </c>
      <c r="J21" s="53">
        <v>34788</v>
      </c>
      <c r="K21" s="53">
        <v>16013</v>
      </c>
    </row>
    <row r="22" spans="1:11" ht="12.75" customHeight="1" x14ac:dyDescent="0.2">
      <c r="A22" s="216" t="s">
        <v>106</v>
      </c>
      <c r="B22" s="216"/>
      <c r="C22" s="216"/>
      <c r="D22" s="216"/>
      <c r="E22" s="216"/>
      <c r="F22" s="216"/>
      <c r="G22" s="11">
        <v>15</v>
      </c>
      <c r="H22" s="53">
        <v>16630</v>
      </c>
      <c r="I22" s="53">
        <v>8374</v>
      </c>
      <c r="J22" s="53">
        <v>19525</v>
      </c>
      <c r="K22" s="53">
        <v>9466</v>
      </c>
    </row>
    <row r="23" spans="1:11" ht="12.75" customHeight="1" x14ac:dyDescent="0.2">
      <c r="A23" s="216" t="s">
        <v>107</v>
      </c>
      <c r="B23" s="216"/>
      <c r="C23" s="216"/>
      <c r="D23" s="216"/>
      <c r="E23" s="216"/>
      <c r="F23" s="216"/>
      <c r="G23" s="11">
        <v>16</v>
      </c>
      <c r="H23" s="53">
        <v>8681</v>
      </c>
      <c r="I23" s="53">
        <v>4368</v>
      </c>
      <c r="J23" s="53">
        <v>8962</v>
      </c>
      <c r="K23" s="53">
        <v>4204</v>
      </c>
    </row>
    <row r="24" spans="1:11" ht="12.75" customHeight="1" x14ac:dyDescent="0.2">
      <c r="A24" s="182" t="s">
        <v>108</v>
      </c>
      <c r="B24" s="182"/>
      <c r="C24" s="182"/>
      <c r="D24" s="182"/>
      <c r="E24" s="182"/>
      <c r="F24" s="182"/>
      <c r="G24" s="11">
        <v>17</v>
      </c>
      <c r="H24" s="53">
        <v>29557</v>
      </c>
      <c r="I24" s="53">
        <v>14779</v>
      </c>
      <c r="J24" s="53">
        <v>31180</v>
      </c>
      <c r="K24" s="53">
        <v>15183</v>
      </c>
    </row>
    <row r="25" spans="1:11" ht="12.75" customHeight="1" x14ac:dyDescent="0.2">
      <c r="A25" s="182" t="s">
        <v>109</v>
      </c>
      <c r="B25" s="182"/>
      <c r="C25" s="182"/>
      <c r="D25" s="182"/>
      <c r="E25" s="182"/>
      <c r="F25" s="182"/>
      <c r="G25" s="11">
        <v>18</v>
      </c>
      <c r="H25" s="53">
        <v>17148</v>
      </c>
      <c r="I25" s="53">
        <v>8514</v>
      </c>
      <c r="J25" s="53">
        <f>79285-1</f>
        <v>79284</v>
      </c>
      <c r="K25" s="53">
        <f>71682-1</f>
        <v>71681</v>
      </c>
    </row>
    <row r="26" spans="1:11" ht="12.75" customHeight="1" x14ac:dyDescent="0.2">
      <c r="A26" s="186" t="s">
        <v>442</v>
      </c>
      <c r="B26" s="186"/>
      <c r="C26" s="186"/>
      <c r="D26" s="186"/>
      <c r="E26" s="186"/>
      <c r="F26" s="186"/>
      <c r="G26" s="12">
        <v>19</v>
      </c>
      <c r="H26" s="52">
        <f>H27+H28</f>
        <v>0</v>
      </c>
      <c r="I26" s="52">
        <f>I27+I28</f>
        <v>0</v>
      </c>
      <c r="J26" s="52">
        <f>J27+J28</f>
        <v>1442564</v>
      </c>
      <c r="K26" s="52">
        <f>K27+K28</f>
        <v>1442564</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1442564</v>
      </c>
      <c r="K28" s="53">
        <v>1442564</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34376139</v>
      </c>
      <c r="I36" s="53">
        <v>34376139</v>
      </c>
      <c r="J36" s="53">
        <v>7734</v>
      </c>
      <c r="K36" s="53">
        <v>7659</v>
      </c>
    </row>
    <row r="37" spans="1:11" ht="12.75" customHeight="1" x14ac:dyDescent="0.2">
      <c r="A37" s="213" t="s">
        <v>361</v>
      </c>
      <c r="B37" s="213"/>
      <c r="C37" s="213"/>
      <c r="D37" s="213"/>
      <c r="E37" s="213"/>
      <c r="F37" s="213"/>
      <c r="G37" s="12">
        <v>30</v>
      </c>
      <c r="H37" s="52">
        <f>SUM(H38:H47)</f>
        <v>118562</v>
      </c>
      <c r="I37" s="52">
        <f>SUM(I38:I47)</f>
        <v>50917</v>
      </c>
      <c r="J37" s="52">
        <f>SUM(J38:J47)</f>
        <v>60259</v>
      </c>
      <c r="K37" s="52">
        <f>SUM(K38:K47)</f>
        <v>29344</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35</v>
      </c>
      <c r="I41" s="53">
        <v>17</v>
      </c>
      <c r="J41" s="53">
        <v>3031</v>
      </c>
      <c r="K41" s="53">
        <v>572</v>
      </c>
    </row>
    <row r="42" spans="1:11" ht="25.15" customHeight="1" x14ac:dyDescent="0.2">
      <c r="A42" s="182" t="s">
        <v>135</v>
      </c>
      <c r="B42" s="182"/>
      <c r="C42" s="182"/>
      <c r="D42" s="182"/>
      <c r="E42" s="182"/>
      <c r="F42" s="182"/>
      <c r="G42" s="11">
        <v>35</v>
      </c>
      <c r="H42" s="53">
        <v>50776</v>
      </c>
      <c r="I42" s="53">
        <v>0</v>
      </c>
      <c r="J42" s="53">
        <v>0</v>
      </c>
      <c r="K42" s="53">
        <v>0</v>
      </c>
    </row>
    <row r="43" spans="1:11" ht="12.75" customHeight="1" x14ac:dyDescent="0.2">
      <c r="A43" s="182" t="s">
        <v>136</v>
      </c>
      <c r="B43" s="182"/>
      <c r="C43" s="182"/>
      <c r="D43" s="182"/>
      <c r="E43" s="182"/>
      <c r="F43" s="182"/>
      <c r="G43" s="11">
        <v>36</v>
      </c>
      <c r="H43" s="53">
        <v>4778</v>
      </c>
      <c r="I43" s="53">
        <v>1426</v>
      </c>
      <c r="J43" s="53">
        <v>0</v>
      </c>
      <c r="K43" s="53">
        <v>0</v>
      </c>
    </row>
    <row r="44" spans="1:11" ht="12.75" customHeight="1" x14ac:dyDescent="0.2">
      <c r="A44" s="182" t="s">
        <v>137</v>
      </c>
      <c r="B44" s="182"/>
      <c r="C44" s="182"/>
      <c r="D44" s="182"/>
      <c r="E44" s="182"/>
      <c r="F44" s="182"/>
      <c r="G44" s="11">
        <v>37</v>
      </c>
      <c r="H44" s="53">
        <v>2</v>
      </c>
      <c r="I44" s="53">
        <v>0</v>
      </c>
      <c r="J44" s="53">
        <v>57228</v>
      </c>
      <c r="K44" s="53">
        <v>28772</v>
      </c>
    </row>
    <row r="45" spans="1:11" ht="12.75" customHeight="1" x14ac:dyDescent="0.2">
      <c r="A45" s="182" t="s">
        <v>138</v>
      </c>
      <c r="B45" s="182"/>
      <c r="C45" s="182"/>
      <c r="D45" s="182"/>
      <c r="E45" s="182"/>
      <c r="F45" s="182"/>
      <c r="G45" s="11">
        <v>38</v>
      </c>
      <c r="H45" s="53">
        <v>62971</v>
      </c>
      <c r="I45" s="53">
        <v>49474</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163537</v>
      </c>
      <c r="I48" s="52">
        <f>SUM(I49:I55)</f>
        <v>65612</v>
      </c>
      <c r="J48" s="52">
        <f>SUM(J49:J55)</f>
        <v>0</v>
      </c>
      <c r="K48" s="52">
        <f>SUM(K49:K55)</f>
        <v>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41462</v>
      </c>
      <c r="I50" s="53">
        <v>41462</v>
      </c>
      <c r="J50" s="53">
        <v>0</v>
      </c>
      <c r="K50" s="53">
        <v>0</v>
      </c>
    </row>
    <row r="51" spans="1:11" ht="12.75" customHeight="1" x14ac:dyDescent="0.2">
      <c r="A51" s="206" t="s">
        <v>143</v>
      </c>
      <c r="B51" s="206"/>
      <c r="C51" s="206"/>
      <c r="D51" s="206"/>
      <c r="E51" s="206"/>
      <c r="F51" s="206"/>
      <c r="G51" s="11">
        <v>44</v>
      </c>
      <c r="H51" s="53">
        <v>0</v>
      </c>
      <c r="I51" s="53">
        <v>0</v>
      </c>
      <c r="J51" s="53">
        <v>0</v>
      </c>
      <c r="K51" s="53">
        <v>0</v>
      </c>
    </row>
    <row r="52" spans="1:11" ht="12.75" customHeight="1" x14ac:dyDescent="0.2">
      <c r="A52" s="206" t="s">
        <v>144</v>
      </c>
      <c r="B52" s="206"/>
      <c r="C52" s="206"/>
      <c r="D52" s="206"/>
      <c r="E52" s="206"/>
      <c r="F52" s="206"/>
      <c r="G52" s="11">
        <v>45</v>
      </c>
      <c r="H52" s="53">
        <v>122075</v>
      </c>
      <c r="I52" s="53">
        <v>24150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5279869</v>
      </c>
      <c r="I60" s="52">
        <f t="shared" ref="I60:K60" si="0">I8+I37+I56+I57</f>
        <v>4637020</v>
      </c>
      <c r="J60" s="52">
        <f t="shared" si="0"/>
        <v>479842</v>
      </c>
      <c r="K60" s="52">
        <f t="shared" si="0"/>
        <v>336278</v>
      </c>
    </row>
    <row r="61" spans="1:11" ht="12.75" customHeight="1" x14ac:dyDescent="0.2">
      <c r="A61" s="213" t="s">
        <v>364</v>
      </c>
      <c r="B61" s="213"/>
      <c r="C61" s="213"/>
      <c r="D61" s="213"/>
      <c r="E61" s="213"/>
      <c r="F61" s="213"/>
      <c r="G61" s="12">
        <v>54</v>
      </c>
      <c r="H61" s="52">
        <f>H14+H48+H58+H59</f>
        <v>35169162</v>
      </c>
      <c r="I61" s="52">
        <f t="shared" ref="I61:K61" si="1">I14+I48+I58+I59</f>
        <v>34519075</v>
      </c>
      <c r="J61" s="52">
        <f t="shared" si="1"/>
        <v>1709852</v>
      </c>
      <c r="K61" s="52">
        <f t="shared" si="1"/>
        <v>1636466</v>
      </c>
    </row>
    <row r="62" spans="1:11" ht="12.75" customHeight="1" x14ac:dyDescent="0.2">
      <c r="A62" s="213" t="s">
        <v>365</v>
      </c>
      <c r="B62" s="213"/>
      <c r="C62" s="213"/>
      <c r="D62" s="213"/>
      <c r="E62" s="213"/>
      <c r="F62" s="213"/>
      <c r="G62" s="12">
        <v>55</v>
      </c>
      <c r="H62" s="52">
        <f>H60-H61</f>
        <v>-29889293</v>
      </c>
      <c r="I62" s="52">
        <f t="shared" ref="I62:K62" si="2">I60-I61</f>
        <v>-29882055</v>
      </c>
      <c r="J62" s="52">
        <f t="shared" si="2"/>
        <v>-1230010</v>
      </c>
      <c r="K62" s="52">
        <f t="shared" si="2"/>
        <v>-1300188</v>
      </c>
    </row>
    <row r="63" spans="1:11" ht="12.75" customHeight="1" x14ac:dyDescent="0.2">
      <c r="A63" s="214" t="s">
        <v>366</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367</v>
      </c>
      <c r="B64" s="214"/>
      <c r="C64" s="214"/>
      <c r="D64" s="214"/>
      <c r="E64" s="214"/>
      <c r="F64" s="214"/>
      <c r="G64" s="12">
        <v>57</v>
      </c>
      <c r="H64" s="52">
        <f>+IF((H60-H61)&lt;0,(H60-H61),0)</f>
        <v>-29889293</v>
      </c>
      <c r="I64" s="52">
        <f t="shared" ref="I64:K64" si="4">+IF((I60-I61)&lt;0,(I60-I61),0)</f>
        <v>-29882055</v>
      </c>
      <c r="J64" s="52">
        <f t="shared" si="4"/>
        <v>-1230010</v>
      </c>
      <c r="K64" s="52">
        <f t="shared" si="4"/>
        <v>-1300188</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-29889293</v>
      </c>
      <c r="I66" s="52">
        <f t="shared" ref="I66:K66" si="5">I62-I65</f>
        <v>-29882055</v>
      </c>
      <c r="J66" s="52">
        <f t="shared" si="5"/>
        <v>-1230010</v>
      </c>
      <c r="K66" s="52">
        <f t="shared" si="5"/>
        <v>-1300188</v>
      </c>
    </row>
    <row r="67" spans="1:11" ht="12.75" customHeight="1" x14ac:dyDescent="0.2">
      <c r="A67" s="214" t="s">
        <v>369</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370</v>
      </c>
      <c r="B68" s="214"/>
      <c r="C68" s="214"/>
      <c r="D68" s="214"/>
      <c r="E68" s="214"/>
      <c r="F68" s="214"/>
      <c r="G68" s="12">
        <v>61</v>
      </c>
      <c r="H68" s="52">
        <f>+IF((H62-H65)&lt;0,(H62-H65),0)</f>
        <v>-29889293</v>
      </c>
      <c r="I68" s="52">
        <f t="shared" ref="I68:K68" si="7">+IF((I62-I65)&lt;0,(I62-I65),0)</f>
        <v>-29882055</v>
      </c>
      <c r="J68" s="52">
        <f t="shared" si="7"/>
        <v>-1230010</v>
      </c>
      <c r="K68" s="52">
        <f t="shared" si="7"/>
        <v>-1300188</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-29889293</v>
      </c>
      <c r="I89" s="56">
        <v>-29882055</v>
      </c>
      <c r="J89" s="56">
        <v>-1230010</v>
      </c>
      <c r="K89" s="56">
        <v>-1300188</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-29889293</v>
      </c>
      <c r="I109" s="55">
        <f>I89+I108</f>
        <v>-29882055</v>
      </c>
      <c r="J109" s="55">
        <f t="shared" ref="J109:K109" si="12">J89+J108</f>
        <v>-1230010</v>
      </c>
      <c r="K109" s="55">
        <f t="shared" si="12"/>
        <v>-1300188</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2" zoomScaleNormal="100" zoomScaleSheetLayoutView="85" workbookViewId="0">
      <selection activeCell="A3" sqref="A3:I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465</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-29889293</v>
      </c>
      <c r="I8" s="68">
        <f>RDG!J68</f>
        <v>-1230010</v>
      </c>
    </row>
    <row r="9" spans="1:9" ht="12.75" customHeight="1" x14ac:dyDescent="0.2">
      <c r="A9" s="237" t="s">
        <v>171</v>
      </c>
      <c r="B9" s="237"/>
      <c r="C9" s="237"/>
      <c r="D9" s="237"/>
      <c r="E9" s="237"/>
      <c r="F9" s="237"/>
      <c r="G9" s="69">
        <v>2</v>
      </c>
      <c r="H9" s="70">
        <f>H10+H11+H12+H13+H14+H15+H16+H17</f>
        <v>29557</v>
      </c>
      <c r="I9" s="70">
        <f>I10+I11+I12+I13+I14+I15+I16+I17</f>
        <v>1354832</v>
      </c>
    </row>
    <row r="10" spans="1:9" ht="12.75" customHeight="1" x14ac:dyDescent="0.2">
      <c r="A10" s="216" t="s">
        <v>172</v>
      </c>
      <c r="B10" s="216"/>
      <c r="C10" s="216"/>
      <c r="D10" s="216"/>
      <c r="E10" s="216"/>
      <c r="F10" s="216"/>
      <c r="G10" s="67">
        <v>3</v>
      </c>
      <c r="H10" s="68">
        <v>29557</v>
      </c>
      <c r="I10" s="68">
        <f>RDG!J24</f>
        <v>31180</v>
      </c>
    </row>
    <row r="11" spans="1:9" ht="22.15" customHeight="1" x14ac:dyDescent="0.2">
      <c r="A11" s="216" t="s">
        <v>173</v>
      </c>
      <c r="B11" s="216"/>
      <c r="C11" s="216"/>
      <c r="D11" s="216"/>
      <c r="E11" s="216"/>
      <c r="F11" s="216"/>
      <c r="G11" s="67">
        <v>4</v>
      </c>
      <c r="H11" s="68">
        <v>0</v>
      </c>
      <c r="I11" s="68">
        <v>-191652</v>
      </c>
    </row>
    <row r="12" spans="1:9" ht="23.45" customHeight="1" x14ac:dyDescent="0.2">
      <c r="A12" s="216" t="s">
        <v>174</v>
      </c>
      <c r="B12" s="216"/>
      <c r="C12" s="216"/>
      <c r="D12" s="216"/>
      <c r="E12" s="216"/>
      <c r="F12" s="216"/>
      <c r="G12" s="67">
        <v>5</v>
      </c>
      <c r="H12" s="68">
        <v>0</v>
      </c>
      <c r="I12" s="68">
        <v>-60259</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1575563</v>
      </c>
    </row>
    <row r="18" spans="1:9" ht="28.15" customHeight="1" x14ac:dyDescent="0.2">
      <c r="A18" s="233" t="s">
        <v>306</v>
      </c>
      <c r="B18" s="233"/>
      <c r="C18" s="233"/>
      <c r="D18" s="233"/>
      <c r="E18" s="233"/>
      <c r="F18" s="233"/>
      <c r="G18" s="69">
        <v>11</v>
      </c>
      <c r="H18" s="70">
        <f>H8+H9</f>
        <v>-29859736</v>
      </c>
      <c r="I18" s="70">
        <f>I8+I9</f>
        <v>124822</v>
      </c>
    </row>
    <row r="19" spans="1:9" ht="12.75" customHeight="1" x14ac:dyDescent="0.2">
      <c r="A19" s="237" t="s">
        <v>180</v>
      </c>
      <c r="B19" s="237"/>
      <c r="C19" s="237"/>
      <c r="D19" s="237"/>
      <c r="E19" s="237"/>
      <c r="F19" s="237"/>
      <c r="G19" s="69">
        <v>12</v>
      </c>
      <c r="H19" s="70">
        <f>H20+H21+H22+H23</f>
        <v>29233432</v>
      </c>
      <c r="I19" s="70">
        <f>I20+I21+I22+I23</f>
        <v>-4084068</v>
      </c>
    </row>
    <row r="20" spans="1:9" ht="12.75" customHeight="1" x14ac:dyDescent="0.2">
      <c r="A20" s="216" t="s">
        <v>181</v>
      </c>
      <c r="B20" s="216"/>
      <c r="C20" s="216"/>
      <c r="D20" s="216"/>
      <c r="E20" s="216"/>
      <c r="F20" s="216"/>
      <c r="G20" s="67">
        <v>13</v>
      </c>
      <c r="H20" s="68">
        <v>-3868986</v>
      </c>
      <c r="I20" s="68">
        <v>-839706</v>
      </c>
    </row>
    <row r="21" spans="1:9" ht="12.75" customHeight="1" x14ac:dyDescent="0.2">
      <c r="A21" s="216" t="s">
        <v>182</v>
      </c>
      <c r="B21" s="216"/>
      <c r="C21" s="216"/>
      <c r="D21" s="216"/>
      <c r="E21" s="216"/>
      <c r="F21" s="216"/>
      <c r="G21" s="67">
        <v>14</v>
      </c>
      <c r="H21" s="68">
        <v>29192514</v>
      </c>
      <c r="I21" s="68">
        <v>584591</v>
      </c>
    </row>
    <row r="22" spans="1:9" ht="12.75" customHeight="1" x14ac:dyDescent="0.2">
      <c r="A22" s="216" t="s">
        <v>183</v>
      </c>
      <c r="B22" s="216"/>
      <c r="C22" s="216"/>
      <c r="D22" s="216"/>
      <c r="E22" s="216"/>
      <c r="F22" s="216"/>
      <c r="G22" s="67">
        <v>15</v>
      </c>
      <c r="H22" s="68">
        <v>-460702</v>
      </c>
      <c r="I22" s="68">
        <v>24</v>
      </c>
    </row>
    <row r="23" spans="1:9" ht="12.75" customHeight="1" x14ac:dyDescent="0.2">
      <c r="A23" s="216" t="s">
        <v>184</v>
      </c>
      <c r="B23" s="216"/>
      <c r="C23" s="216"/>
      <c r="D23" s="216"/>
      <c r="E23" s="216"/>
      <c r="F23" s="216"/>
      <c r="G23" s="67">
        <v>16</v>
      </c>
      <c r="H23" s="68">
        <v>4370606</v>
      </c>
      <c r="I23" s="68">
        <v>-3828977</v>
      </c>
    </row>
    <row r="24" spans="1:9" ht="12.75" customHeight="1" x14ac:dyDescent="0.2">
      <c r="A24" s="233" t="s">
        <v>185</v>
      </c>
      <c r="B24" s="233"/>
      <c r="C24" s="233"/>
      <c r="D24" s="233"/>
      <c r="E24" s="233"/>
      <c r="F24" s="233"/>
      <c r="G24" s="69">
        <v>17</v>
      </c>
      <c r="H24" s="70">
        <f>H18+H19</f>
        <v>-626304</v>
      </c>
      <c r="I24" s="70">
        <f>I18+I19</f>
        <v>-3959246</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-626304</v>
      </c>
      <c r="I27" s="70">
        <f>I24+I25+I26</f>
        <v>-3959246</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199555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199555</v>
      </c>
    </row>
    <row r="36" spans="1:9" ht="22.9" customHeight="1" x14ac:dyDescent="0.2">
      <c r="A36" s="182" t="s">
        <v>197</v>
      </c>
      <c r="B36" s="182"/>
      <c r="C36" s="182"/>
      <c r="D36" s="182"/>
      <c r="E36" s="182"/>
      <c r="F36" s="182"/>
      <c r="G36" s="67">
        <v>28</v>
      </c>
      <c r="H36" s="71">
        <v>0</v>
      </c>
      <c r="I36" s="71">
        <v>-39387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-85000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0</v>
      </c>
      <c r="I41" s="72">
        <f>I36+I37+I38+I39+I40</f>
        <v>-124387</v>
      </c>
    </row>
    <row r="42" spans="1:9" ht="29.45" customHeight="1" x14ac:dyDescent="0.2">
      <c r="A42" s="234" t="s">
        <v>203</v>
      </c>
      <c r="B42" s="234"/>
      <c r="C42" s="234"/>
      <c r="D42" s="234"/>
      <c r="E42" s="234"/>
      <c r="F42" s="234"/>
      <c r="G42" s="69">
        <v>34</v>
      </c>
      <c r="H42" s="72">
        <f>H35+H41</f>
        <v>0</v>
      </c>
      <c r="I42" s="72">
        <f>I35+I41</f>
        <v>75168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0</v>
      </c>
    </row>
    <row r="55" spans="1:9" ht="29.45" customHeight="1" x14ac:dyDescent="0.2">
      <c r="A55" s="234" t="s">
        <v>215</v>
      </c>
      <c r="B55" s="234"/>
      <c r="C55" s="234"/>
      <c r="D55" s="234"/>
      <c r="E55" s="234"/>
      <c r="F55" s="234"/>
      <c r="G55" s="69">
        <v>46</v>
      </c>
      <c r="H55" s="72">
        <f>H48+H54</f>
        <v>0</v>
      </c>
      <c r="I55" s="72">
        <f>I48+I54</f>
        <v>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-626304</v>
      </c>
      <c r="I57" s="72">
        <f>I27+I42+I55+I56</f>
        <v>-3884078</v>
      </c>
    </row>
    <row r="58" spans="1:9" x14ac:dyDescent="0.2">
      <c r="A58" s="236" t="s">
        <v>218</v>
      </c>
      <c r="B58" s="236"/>
      <c r="C58" s="236"/>
      <c r="D58" s="236"/>
      <c r="E58" s="236"/>
      <c r="F58" s="236"/>
      <c r="G58" s="67">
        <v>49</v>
      </c>
      <c r="H58" s="71">
        <v>812475</v>
      </c>
      <c r="I58" s="71">
        <f>Bilanca!H70</f>
        <v>4859814</v>
      </c>
    </row>
    <row r="59" spans="1:9" ht="31.15" customHeight="1" x14ac:dyDescent="0.2">
      <c r="A59" s="234" t="s">
        <v>219</v>
      </c>
      <c r="B59" s="234"/>
      <c r="C59" s="234"/>
      <c r="D59" s="234"/>
      <c r="E59" s="234"/>
      <c r="F59" s="234"/>
      <c r="G59" s="69">
        <v>50</v>
      </c>
      <c r="H59" s="72">
        <f>H57+H58</f>
        <v>186171</v>
      </c>
      <c r="I59" s="72">
        <f>I57+I58</f>
        <v>975736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90" zoomScaleNormal="90"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33127621</v>
      </c>
      <c r="I7" s="33">
        <v>1376083</v>
      </c>
      <c r="J7" s="33">
        <v>1656381</v>
      </c>
      <c r="K7" s="33">
        <v>5822108</v>
      </c>
      <c r="L7" s="33">
        <v>696271</v>
      </c>
      <c r="M7" s="33">
        <v>0</v>
      </c>
      <c r="N7" s="33">
        <v>0</v>
      </c>
      <c r="O7" s="33">
        <v>0</v>
      </c>
      <c r="P7" s="33">
        <v>0</v>
      </c>
      <c r="Q7" s="33">
        <v>0</v>
      </c>
      <c r="R7" s="33">
        <v>0</v>
      </c>
      <c r="S7" s="33">
        <v>0</v>
      </c>
      <c r="T7" s="33">
        <v>0</v>
      </c>
      <c r="U7" s="33">
        <v>42943280</v>
      </c>
      <c r="V7" s="33">
        <v>-542603</v>
      </c>
      <c r="W7" s="34">
        <f>H7+I7+J7+K7-L7+M7+N7+O7+P7+Q7+R7+U7+V7+S7+T7</f>
        <v>83686599</v>
      </c>
      <c r="X7" s="33">
        <v>0</v>
      </c>
      <c r="Y7" s="34">
        <f>W7+X7</f>
        <v>83686599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33127621</v>
      </c>
      <c r="I10" s="34">
        <f t="shared" ref="I10:Y10" si="2">I7+I8+I9</f>
        <v>1376083</v>
      </c>
      <c r="J10" s="34">
        <f t="shared" si="2"/>
        <v>1656381</v>
      </c>
      <c r="K10" s="34">
        <f>K7+K8+K9</f>
        <v>5822108</v>
      </c>
      <c r="L10" s="34">
        <f t="shared" si="2"/>
        <v>696271</v>
      </c>
      <c r="M10" s="34">
        <f t="shared" si="2"/>
        <v>0</v>
      </c>
      <c r="N10" s="34">
        <f t="shared" si="2"/>
        <v>0</v>
      </c>
      <c r="O10" s="34">
        <f t="shared" si="2"/>
        <v>0</v>
      </c>
      <c r="P10" s="34">
        <f t="shared" si="2"/>
        <v>0</v>
      </c>
      <c r="Q10" s="34">
        <f t="shared" si="2"/>
        <v>0</v>
      </c>
      <c r="R10" s="34">
        <f t="shared" si="2"/>
        <v>0</v>
      </c>
      <c r="S10" s="34">
        <f t="shared" si="2"/>
        <v>0</v>
      </c>
      <c r="T10" s="34">
        <f t="shared" si="2"/>
        <v>0</v>
      </c>
      <c r="U10" s="34">
        <f t="shared" si="2"/>
        <v>42943280</v>
      </c>
      <c r="V10" s="34">
        <f t="shared" si="2"/>
        <v>-542603</v>
      </c>
      <c r="W10" s="34">
        <f t="shared" si="2"/>
        <v>83686599</v>
      </c>
      <c r="X10" s="34">
        <f t="shared" si="2"/>
        <v>0</v>
      </c>
      <c r="Y10" s="34">
        <f t="shared" si="2"/>
        <v>83686599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-57468726</v>
      </c>
      <c r="W11" s="34">
        <f t="shared" ref="W11:W29" si="3">H11+I11+J11+K11-L11+M11+N11+O11+P11+Q11+R11+U11+V11+S11+T11</f>
        <v>-57468726</v>
      </c>
      <c r="X11" s="33">
        <v>0</v>
      </c>
      <c r="Y11" s="34">
        <f t="shared" ref="Y11:Y29" si="4">W11+X11</f>
        <v>-57468726</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-542603</v>
      </c>
      <c r="V19" s="33">
        <v>542603</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33127621</v>
      </c>
      <c r="I30" s="36">
        <f t="shared" ref="I30:Y30" si="5">SUM(I10:I29)</f>
        <v>1376083</v>
      </c>
      <c r="J30" s="36">
        <f t="shared" si="5"/>
        <v>1656381</v>
      </c>
      <c r="K30" s="36">
        <f t="shared" si="5"/>
        <v>5822108</v>
      </c>
      <c r="L30" s="36">
        <f t="shared" si="5"/>
        <v>696271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42400677</v>
      </c>
      <c r="V30" s="36">
        <f t="shared" si="5"/>
        <v>-57468726</v>
      </c>
      <c r="W30" s="36">
        <f t="shared" si="5"/>
        <v>26217873</v>
      </c>
      <c r="X30" s="36">
        <f t="shared" si="5"/>
        <v>0</v>
      </c>
      <c r="Y30" s="36">
        <f t="shared" si="5"/>
        <v>26217873</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-542603</v>
      </c>
      <c r="V32" s="34">
        <f t="shared" si="6"/>
        <v>542603</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-542603</v>
      </c>
      <c r="V33" s="34">
        <f t="shared" si="8"/>
        <v>-56926123</v>
      </c>
      <c r="W33" s="34">
        <f t="shared" si="8"/>
        <v>-57468726</v>
      </c>
      <c r="X33" s="34">
        <f t="shared" si="8"/>
        <v>0</v>
      </c>
      <c r="Y33" s="34">
        <f t="shared" si="8"/>
        <v>-57468726</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33127621</v>
      </c>
      <c r="I36" s="33">
        <v>1376083</v>
      </c>
      <c r="J36" s="33">
        <v>1656381</v>
      </c>
      <c r="K36" s="33">
        <v>5822108</v>
      </c>
      <c r="L36" s="33">
        <v>696271</v>
      </c>
      <c r="M36" s="33">
        <v>0</v>
      </c>
      <c r="N36" s="33">
        <v>0</v>
      </c>
      <c r="O36" s="33">
        <v>0</v>
      </c>
      <c r="P36" s="33">
        <v>0</v>
      </c>
      <c r="Q36" s="33">
        <v>0</v>
      </c>
      <c r="R36" s="33">
        <v>0</v>
      </c>
      <c r="S36" s="33">
        <v>0</v>
      </c>
      <c r="T36" s="33">
        <v>0</v>
      </c>
      <c r="U36" s="33">
        <v>42400677</v>
      </c>
      <c r="V36" s="33">
        <v>-57468726</v>
      </c>
      <c r="W36" s="37">
        <f>H36+I36+J36+K36-L36+M36+N36+O36+P36+Q36+R36+U36+V36+S36+T36</f>
        <v>26217873</v>
      </c>
      <c r="X36" s="33">
        <v>0</v>
      </c>
      <c r="Y36" s="37">
        <f t="shared" ref="Y36:Y38" si="12">W36+X36</f>
        <v>26217873</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33127621</v>
      </c>
      <c r="I39" s="34">
        <f t="shared" ref="I39:Y39" si="14">I36+I37+I38</f>
        <v>1376083</v>
      </c>
      <c r="J39" s="34">
        <f t="shared" si="14"/>
        <v>1656381</v>
      </c>
      <c r="K39" s="34">
        <f t="shared" si="14"/>
        <v>5822108</v>
      </c>
      <c r="L39" s="34">
        <f t="shared" si="14"/>
        <v>696271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42400677</v>
      </c>
      <c r="V39" s="34">
        <f t="shared" si="14"/>
        <v>-57468726</v>
      </c>
      <c r="W39" s="34">
        <f t="shared" si="14"/>
        <v>26217873</v>
      </c>
      <c r="X39" s="34">
        <f t="shared" si="14"/>
        <v>0</v>
      </c>
      <c r="Y39" s="34">
        <f t="shared" si="14"/>
        <v>26217873</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RDG!J68</f>
        <v>-1230010</v>
      </c>
      <c r="W40" s="37">
        <f t="shared" ref="W40:W58" si="15">H40+I40+J40+K40-L40+M40+N40+O40+P40+Q40+R40+U40+V40+S40+T40</f>
        <v>-1230010</v>
      </c>
      <c r="X40" s="33">
        <v>0</v>
      </c>
      <c r="Y40" s="37">
        <f t="shared" ref="Y40:Y58" si="16">W40+X40</f>
        <v>-1230010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-57468726</v>
      </c>
      <c r="V48" s="33">
        <v>57468726</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33127621</v>
      </c>
      <c r="I59" s="36">
        <f t="shared" ref="I59:Y59" si="17">SUM(I39:I58)</f>
        <v>1376083</v>
      </c>
      <c r="J59" s="36">
        <f t="shared" si="17"/>
        <v>1656381</v>
      </c>
      <c r="K59" s="36">
        <f t="shared" si="17"/>
        <v>5822108</v>
      </c>
      <c r="L59" s="36">
        <f t="shared" si="17"/>
        <v>696271</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-15068049</v>
      </c>
      <c r="V59" s="36">
        <f t="shared" si="17"/>
        <v>-1230010</v>
      </c>
      <c r="W59" s="36">
        <f t="shared" si="17"/>
        <v>24987863</v>
      </c>
      <c r="X59" s="36">
        <f t="shared" si="17"/>
        <v>0</v>
      </c>
      <c r="Y59" s="36">
        <f t="shared" si="17"/>
        <v>24987863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-57468726</v>
      </c>
      <c r="V61" s="37">
        <f t="shared" si="18"/>
        <v>57468726</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-57468726</v>
      </c>
      <c r="V62" s="37">
        <f t="shared" si="20"/>
        <v>56238716</v>
      </c>
      <c r="W62" s="37">
        <f t="shared" si="20"/>
        <v>-1230010</v>
      </c>
      <c r="X62" s="37">
        <f t="shared" si="20"/>
        <v>0</v>
      </c>
      <c r="Y62" s="37">
        <f t="shared" si="20"/>
        <v>-1230010</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39370078740157483" bottom="0.39370078740157483" header="0.51181102362204722" footer="0.51181102362204722"/>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2023-07-31T09:07:04Z</cp:lastPrinted>
  <dcterms:created xsi:type="dcterms:W3CDTF">2008-10-17T11:51:54Z</dcterms:created>
  <dcterms:modified xsi:type="dcterms:W3CDTF">2023-07-31T11:44:53Z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