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5" yWindow="-105" windowWidth="23250" windowHeight="12450" tabRatio="597"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I85" i="18"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<sst xmlns="http://schemas.openxmlformats.org/spreadsheetml/2006/main" count="534" uniqueCount="465">
  <si>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</si>
  <si>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</si>
  <si>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</si>
  <si>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</si>
  <si>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</si>
  <si>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</si>
  <si>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</si>
  <si>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</si>
  <si>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</si>
  <si>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</si>
  <si>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</si>
  <si>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</si>
  <si>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</si>
  <si>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</si>
  <si>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</si>
  <si>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</si>
  <si>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</si>
  <si>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</si>
  <si>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</si>
  <si>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</si>
  <si>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</si>
  <si>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</si>
  <si>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</si>
  <si>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</si>
  <si>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</si>
  <si>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</si>
  <si>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</si>
  <si>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</si>
  <si>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</si>
  <si>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</si>
  <si>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</si>
  <si>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</si>
  <si>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</si>
  <si>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</si>
  <si>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</si>
  <si>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</si>
  <si>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</si>
  <si>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</si>
  <si>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</si>
  <si>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</si>
  <si>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</si>
  <si>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</si>
  <si>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</si>
  <si>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</si>
  <si>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</si>
  <si>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</si>
  <si>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</si>
  <si>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</si>
  <si>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</si>
  <si>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</si>
  <si>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</si>
  <si>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</si>
  <si>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</si>
  <si>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</si>
  <si>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</si>
  <si>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</si>
  <si>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</si>
  <si>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</si>
  <si>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</si>
  <si>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</si>
  <si>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</si>
  <si>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</si>
  <si>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</si>
  <si>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</si>
  <si>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</si>
  <si>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</si>
  <si>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</si>
  <si>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</si>
  <si>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</si>
  <si>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</si>
  <si>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</si>
  <si>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</si>
  <si>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</si>
  <si>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</si>
  <si>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</si>
  <si>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</si>
  <si>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</si>
  <si>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</si>
  <si>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</si>
  <si>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</si>
  <si>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</si>
  <si>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</si>
  <si>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</si>
  <si>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</si>
  <si>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</si>
  <si>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</si>
  <si>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</si>
  <si>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</si>
  <si>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</si>
  <si>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</si>
  <si>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</si>
  <si>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</si>
  <si>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</si>
  <si>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</si>
  <si>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</si>
  <si>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</si>
  <si>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</si>
  <si>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</si>
  <si>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</si>
  <si>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</si>
  <si>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</si>
  <si>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</si>
  <si>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</si>
  <si>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</si>
  <si>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</si>
  <si>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</si>
  <si>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</si>
  <si>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</si>
  <si>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</si>
  <si>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</si>
  <si>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</si>
  <si>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</si>
  <si>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</si>
  <si>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</si>
  <si>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</si>
  <si>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</si>
  <si>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</si>
  <si>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</si>
  <si>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</si>
  <si>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</si>
  <si>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</si>
  <si>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</si>
  <si>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</si>
  <si>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</si>
  <si>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</si>
  <si>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</si>
  <si>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</si>
  <si>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</si>
  <si>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</si>
  <si>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</si>
  <si>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</si>
  <si>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</si>
  <si>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</si>
  <si>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</si>
  <si>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</si>
  <si>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</si>
  <si>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</si>
  <si>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</si>
  <si>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</si>
  <si>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</si>
  <si>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</si>
  <si>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</si>
  <si>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</si>
  <si>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</si>
  <si>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</si>
  <si>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</si>
  <si>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</si>
  <si>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</si>
  <si>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</si>
  <si>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</si>
  <si>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</si>
  <si>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</si>
  <si>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</si>
  <si>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</si>
  <si>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</si>
  <si>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</si>
  <si>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</si>
  <si>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</si>
  <si>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</si>
  <si>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</si>
  <si>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</si>
  <si>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</si>
  <si>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</si>
  <si>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</si>
  <si>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</si>
  <si>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</si>
  <si>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</si>
  <si>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</si>
  <si>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</si>
  <si>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</si>
  <si>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</si>
  <si>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</si>
  <si>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</si>
  <si>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</si>
  <si>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</si>
  <si>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</si>
  <si>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</si>
  <si>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</si>
  <si>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</si>
  <si>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</si>
  <si>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</si>
  <si>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</si>
  <si>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</si>
  <si>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</si>
  <si>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</si>
  <si>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</si>
  <si>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</si>
  <si>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</si>
  <si>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</si>
  <si>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</si>
  <si>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</si>
  <si>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</si>
  <si>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</si>
  <si>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</si>
  <si>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</si>
  <si>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</si>
  <si>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</si>
  <si>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</si>
  <si>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</si>
  <si>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</si>
  <si>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</si>
  <si>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</si>
  <si>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</si>
  <si>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</si>
  <si>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</si>
  <si>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</si>
  <si>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</si>
  <si>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</si>
  <si>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</si>
  <si>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</si>
  <si>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</si>
  <si>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</si>
  <si>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</si>
  <si>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</si>
  <si>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</si>
  <si>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</si>
  <si>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</si>
  <si>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</si>
  <si>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</si>
  <si>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</si>
  <si>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</si>
  <si>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</si>
  <si>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</si>
  <si>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</si>
  <si>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</si>
  <si>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</si>
  <si>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</si>
  <si>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</si>
  <si>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</si>
  <si>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</si>
  <si>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</si>
  <si>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</si>
  <si>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</si>
  <si>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</si>
  <si>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</si>
  <si>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</si>
  <si>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</si>
  <si>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</si>
  <si>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</si>
  <si>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</si>
  <si>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</si>
  <si>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</si>
  <si>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</si>
  <si>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</si>
  <si>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</si>
  <si>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</si>
  <si>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</si>
  <si>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</si>
  <si>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</si>
  <si>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</si>
  <si>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</si>
  <si>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</si>
  <si>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</si>
  <si>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</si>
  <si>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</si>
  <si>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</si>
  <si>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</si>
  <si>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</si>
  <si>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</si>
  <si>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</si>
  <si>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</si>
  <si>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</si>
  <si>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</si>
  <si>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</si>
  <si>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</si>
  <si>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</si>
  <si>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</si>
  <si>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</si>
  <si>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</si>
  <si>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</si>
  <si>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</si>
  <si>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</si>
  <si>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</si>
  <si>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</si>
  <si>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</si>
  <si>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</si>
  <si>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</si>
  <si>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</si>
  <si>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</si>
  <si>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</si>
  <si>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</si>
  <si>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</si>
  <si>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</si>
  <si>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</si>
  <si>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</si>
  <si>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</si>
  <si>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</si>
  <si>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</si>
  <si>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</si>
  <si>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</si>
  <si>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</si>
  <si>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</si>
  <si>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</si>
  <si>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</si>
  <si>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</si>
  <si>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</si>
  <si>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</si>
  <si>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</si>
  <si>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</si>
  <si>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</si>
  <si>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</si>
  <si>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</si>
  <si>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</si>
  <si>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</si>
  <si>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</si>
  <si>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</si>
  <si>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</si>
  <si>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</si>
  <si>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</si>
  <si>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</si>
  <si>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</si>
  <si>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</si>
  <si>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</si>
  <si>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</si>
  <si>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</si>
  <si>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</si>
  <si>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</si>
  <si>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</si>
  <si>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</si>
  <si>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</si>
  <si>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</si>
  <si>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</si>
  <si>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</si>
  <si>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</si>
  <si>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</si>
  <si>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</si>
  <si>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</si>
  <si>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</si>
  <si>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</si>
  <si>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</si>
  <si>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</si>
  <si>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</si>
  <si>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</si>
  <si>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</si>
  <si>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</si>
  <si>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</si>
  <si>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</si>
  <si>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</si>
  <si>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</si>
  <si>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</si>
  <si>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</si>
  <si>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</si>
  <si>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</si>
  <si>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</si>
  <si>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</si>
  <si>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</si>
  <si>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</si>
  <si>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</si>
  <si>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</si>
  <si>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</si>
  <si>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</si>
  <si>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</si>
  <si>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</si>
  <si>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</si>
  <si>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</si>
  <si>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</si>
  <si>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</si>
  <si>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</si>
  <si>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</si>
  <si>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</si>
  <si>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</si>
  <si>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</si>
  <si>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</si>
  <si>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</si>
  <si>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</si>
  <si>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</si>
  <si>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</si>
  <si>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</si>
  <si>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</si>
  <si>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</si>
  <si>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</si>
  <si>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</si>
  <si>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</si>
  <si>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</si>
  <si>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</si>
  <si>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</si>
  <si>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</si>
  <si>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</si>
  <si>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</si>
  <si>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</si>
  <si>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</si>
  <si>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</si>
  <si>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</si>
  <si>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</si>
  <si>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</si>
  <si>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</si>
  <si>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</si>
  <si>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</si>
  <si>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</si>
  <si>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</si>
  <si>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</si>
  <si>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</si>
  <si>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</si>
  <si>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</si>
  <si>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</si>
  <si>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</si>
  <si>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</si>
  <si>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</si>
  <si>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</si>
  <si>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</si>
  <si>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</si>
  <si>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</si>
  <si>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</si>
  <si>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</si>
  <si>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</si>
  <si>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</si>
  <si>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</si>
  <si>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</si>
  <si>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</si>
  <si>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</si>
  <si>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</si>
  <si>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</si>
  <si>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</si>
  <si>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</si>
  <si>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</si>
  <si>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</si>
  <si>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</si>
  <si>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</si>
  <si>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</si>
  <si>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</si>
  <si>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</si>
  <si>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</si>
  <si>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</si>
  <si>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</si>
  <si>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</si>
  <si>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</si>
  <si>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</si>
  <si>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</si>
  <si>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</si>
  <si>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</si>
  <si>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</si>
  <si>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</si>
  <si>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</si>
  <si>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</si>
  <si>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</si>
  <si>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</si>
  <si>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</si>
  <si>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</si>
  <si>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</si>
  <si>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</si>
  <si>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</si>
  <si>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</si>
  <si>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</si>
  <si>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</si>
  <si>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</si>
  <si>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</si>
  <si>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</si>
  <si>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03112322</t>
  </si>
  <si>
    <t>060007362</t>
  </si>
  <si>
    <t>07602786563</t>
  </si>
  <si>
    <t>951</t>
  </si>
  <si>
    <t>MARASKA DD</t>
  </si>
  <si>
    <t>ZADAR</t>
  </si>
  <si>
    <t>HR</t>
  </si>
  <si>
    <t>74780000Y0VHST8OEI02</t>
  </si>
  <si>
    <t>Biogradska cesta 64A</t>
  </si>
  <si>
    <t>maraska@maraska.hr</t>
  </si>
  <si>
    <t>www.maraska.hr</t>
  </si>
  <si>
    <t>023/208-805</t>
  </si>
  <si>
    <t>Obveznik: Maraska d.d.</t>
  </si>
  <si>
    <t>financije6@stanic-maraska.com</t>
  </si>
  <si>
    <t>Stjepko Hlevnjak</t>
  </si>
  <si>
    <t>stanje na dan 31.03.2024.</t>
  </si>
  <si>
    <t>u razdoblju 01.03.2024. do 31.03.2024.</t>
  </si>
  <si>
    <t xml:space="preserve">BILJEŠKE UZ FINANCIJSKE IZVJEŠTAJE - TFI
(koji se sastavljaju za tromjesečna razdoblja)
Naziv izdavatelja:   Maraska d.d.
OIB:   07602786563
Izvještajno razdoblje:  01.01.- 31.03.2024..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</si>
</sst>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10" zoomScaleNormal="100" zoomScaleSheetLayoutView="100" workbookViewId="0">
      <selection activeCell="H54" sqref="H54:J5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row>
    <row r="3" spans="1:20" x14ac:dyDescent="0.25">
      <c r="A3" s="94"/>
      <c r="B3" s="95"/>
      <c r="C3" s="95"/>
      <c r="D3" s="95"/>
      <c r="E3" s="95"/>
      <c r="F3" s="95"/>
      <c r="G3" s="95"/>
      <c r="H3" s="95"/>
      <c r="I3" s="95"/>
      <c r="J3" s="96"/>
    </row>
    <row r="4" spans="1:20" ht="33.6" customHeight="1" x14ac:dyDescent="0.25">
      <c r="A4" s="182" t="s">
        <v>308</v>
      </c>
      <c r="B4" s="183"/>
      <c r="C4" s="183"/>
      <c r="D4" s="183"/>
      <c r="E4" s="184">
        <v>45292</v>
      </c>
      <c r="F4" s="185"/>
      <c r="G4" s="97" t="s">
        <v>0</v>
      </c>
      <c r="H4" s="184">
        <v>45382</v>
      </c>
      <c r="I4" s="185"/>
      <c r="J4" s="98"/>
    </row>
    <row r="5" spans="1:20" s="72" customFormat="1" ht="10.15" customHeight="1" x14ac:dyDescent="0.25">
      <c r="A5" s="186"/>
      <c r="B5" s="187"/>
      <c r="C5" s="187"/>
      <c r="D5" s="187"/>
      <c r="E5" s="187"/>
      <c r="F5" s="187"/>
      <c r="G5" s="187"/>
      <c r="H5" s="187"/>
      <c r="I5" s="187"/>
      <c r="J5" s="188"/>
      <c r="N5" s="73"/>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453</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454</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451</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23000</v>
      </c>
      <c r="D21" s="149"/>
      <c r="E21" s="138"/>
      <c r="F21" s="138"/>
      <c r="G21" s="139" t="s">
        <v>452</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455</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456</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457</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137</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458</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460</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19" zoomScale="110" zoomScaleNormal="100" zoomScaleSheetLayoutView="110" workbookViewId="0">
      <selection activeCell="H56" sqref="H5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459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9882312</v>
      </c>
      <c r="I9" s="82">
        <f>I10+I17+I27+I38+I43</f>
        <v>9752271</v>
      </c>
    </row>
    <row r="10" spans="1:9" ht="12.75" customHeight="1" x14ac:dyDescent="0.2">
      <c r="A10" s="194" t="s">
        <v>5</v>
      </c>
      <c r="B10" s="194"/>
      <c r="C10" s="194"/>
      <c r="D10" s="194"/>
      <c r="E10" s="194"/>
      <c r="F10" s="194"/>
      <c r="G10" s="12">
        <v>3</v>
      </c>
      <c r="H10" s="82">
        <f>H11+H12+H13+H14+H15+H16</f>
        <v>3784</v>
      </c>
      <c r="I10" s="82">
        <f>I11+I12+I13+I14+I15+I16</f>
        <v>3784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3784</v>
      </c>
      <c r="I12" s="18">
        <v>3784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9726780</v>
      </c>
      <c r="I17" s="82">
        <f>I18+I19+I20+I21+I22+I23+I24+I25+I26</f>
        <v>9596739</v>
      </c>
    </row>
    <row r="18" spans="1:9" ht="12.75" customHeight="1" x14ac:dyDescent="0.2">
      <c r="A18" s="190" t="s">
        <v>13</v>
      </c>
      <c r="B18" s="190"/>
      <c r="C18" s="190"/>
      <c r="D18" s="190"/>
      <c r="E18" s="190"/>
      <c r="F18" s="190"/>
      <c r="G18" s="11">
        <v>11</v>
      </c>
      <c r="H18" s="18">
        <v>3913540</v>
      </c>
      <c r="I18" s="18">
        <v>3913540</v>
      </c>
    </row>
    <row r="19" spans="1:9" ht="12.75" customHeight="1" x14ac:dyDescent="0.2">
      <c r="A19" s="190" t="s">
        <v>14</v>
      </c>
      <c r="B19" s="190"/>
      <c r="C19" s="190"/>
      <c r="D19" s="190"/>
      <c r="E19" s="190"/>
      <c r="F19" s="190"/>
      <c r="G19" s="11">
        <v>12</v>
      </c>
      <c r="H19" s="18">
        <v>2742675</v>
      </c>
      <c r="I19" s="18">
        <v>2742675</v>
      </c>
    </row>
    <row r="20" spans="1:9" ht="12.75" customHeight="1" x14ac:dyDescent="0.2">
      <c r="A20" s="190" t="s">
        <v>15</v>
      </c>
      <c r="B20" s="190"/>
      <c r="C20" s="190"/>
      <c r="D20" s="190"/>
      <c r="E20" s="190"/>
      <c r="F20" s="190"/>
      <c r="G20" s="11">
        <v>13</v>
      </c>
      <c r="H20" s="18">
        <v>610830</v>
      </c>
      <c r="I20" s="18">
        <v>554969</v>
      </c>
    </row>
    <row r="21" spans="1:9" ht="12.75" customHeight="1" x14ac:dyDescent="0.2">
      <c r="A21" s="190" t="s">
        <v>16</v>
      </c>
      <c r="B21" s="190"/>
      <c r="C21" s="190"/>
      <c r="D21" s="190"/>
      <c r="E21" s="190"/>
      <c r="F21" s="190"/>
      <c r="G21" s="11">
        <v>14</v>
      </c>
      <c r="H21" s="18">
        <v>186998</v>
      </c>
      <c r="I21" s="18">
        <v>112818</v>
      </c>
    </row>
    <row r="22" spans="1:9" ht="12.75" customHeight="1" x14ac:dyDescent="0.2">
      <c r="A22" s="190" t="s">
        <v>17</v>
      </c>
      <c r="B22" s="190"/>
      <c r="C22" s="190"/>
      <c r="D22" s="190"/>
      <c r="E22" s="190"/>
      <c r="F22" s="190"/>
      <c r="G22" s="11">
        <v>15</v>
      </c>
      <c r="H22" s="18">
        <v>2272737</v>
      </c>
      <c r="I22" s="18">
        <v>2272737</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2920</v>
      </c>
      <c r="I27" s="82">
        <f>SUM(I28:I37)</f>
        <v>2920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2920</v>
      </c>
      <c r="I32" s="18">
        <v>2920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148828</v>
      </c>
      <c r="I38" s="82">
        <f>I39+I40+I41+I42</f>
        <v>148828</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148828</v>
      </c>
      <c r="I42" s="18">
        <v>148828</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9178378</v>
      </c>
      <c r="I44" s="82">
        <f>I45+I53+I60+I70</f>
        <v>9317558</v>
      </c>
    </row>
    <row r="45" spans="1:9" ht="12.75" customHeight="1" x14ac:dyDescent="0.2">
      <c r="A45" s="194" t="s">
        <v>39</v>
      </c>
      <c r="B45" s="194"/>
      <c r="C45" s="194"/>
      <c r="D45" s="194"/>
      <c r="E45" s="194"/>
      <c r="F45" s="194"/>
      <c r="G45" s="12">
        <v>38</v>
      </c>
      <c r="H45" s="82">
        <f>SUM(H46:H52)</f>
        <v>4232382</v>
      </c>
      <c r="I45" s="82">
        <f>SUM(I46:I52)</f>
        <v>4338577</v>
      </c>
    </row>
    <row r="46" spans="1:9" ht="12.75" customHeight="1" x14ac:dyDescent="0.2">
      <c r="A46" s="190" t="s">
        <v>40</v>
      </c>
      <c r="B46" s="190"/>
      <c r="C46" s="190"/>
      <c r="D46" s="190"/>
      <c r="E46" s="190"/>
      <c r="F46" s="190"/>
      <c r="G46" s="11">
        <v>39</v>
      </c>
      <c r="H46" s="18">
        <v>1285406</v>
      </c>
      <c r="I46" s="18">
        <v>1454245</v>
      </c>
    </row>
    <row r="47" spans="1:9" ht="12.75" customHeight="1" x14ac:dyDescent="0.2">
      <c r="A47" s="190" t="s">
        <v>41</v>
      </c>
      <c r="B47" s="190"/>
      <c r="C47" s="190"/>
      <c r="D47" s="190"/>
      <c r="E47" s="190"/>
      <c r="F47" s="190"/>
      <c r="G47" s="11">
        <v>40</v>
      </c>
      <c r="H47" s="18">
        <v>1068270</v>
      </c>
      <c r="I47" s="18">
        <v>1120653</v>
      </c>
    </row>
    <row r="48" spans="1:9" ht="12.75" customHeight="1" x14ac:dyDescent="0.2">
      <c r="A48" s="190" t="s">
        <v>42</v>
      </c>
      <c r="B48" s="190"/>
      <c r="C48" s="190"/>
      <c r="D48" s="190"/>
      <c r="E48" s="190"/>
      <c r="F48" s="190"/>
      <c r="G48" s="11">
        <v>41</v>
      </c>
      <c r="H48" s="18">
        <v>1147080</v>
      </c>
      <c r="I48" s="18">
        <v>1243489</v>
      </c>
    </row>
    <row r="49" spans="1:9" ht="12.75" customHeight="1" x14ac:dyDescent="0.2">
      <c r="A49" s="190" t="s">
        <v>43</v>
      </c>
      <c r="B49" s="190"/>
      <c r="C49" s="190"/>
      <c r="D49" s="190"/>
      <c r="E49" s="190"/>
      <c r="F49" s="190"/>
      <c r="G49" s="11">
        <v>42</v>
      </c>
      <c r="H49" s="18">
        <v>58263</v>
      </c>
      <c r="I49" s="18">
        <v>9803</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673363</v>
      </c>
      <c r="I52" s="18">
        <v>510387</v>
      </c>
    </row>
    <row r="53" spans="1:9" ht="12.75" customHeight="1" x14ac:dyDescent="0.2">
      <c r="A53" s="194" t="s">
        <v>47</v>
      </c>
      <c r="B53" s="194"/>
      <c r="C53" s="194"/>
      <c r="D53" s="194"/>
      <c r="E53" s="194"/>
      <c r="F53" s="194"/>
      <c r="G53" s="12">
        <v>46</v>
      </c>
      <c r="H53" s="82">
        <f>SUM(H54:H59)</f>
        <v>4922253</v>
      </c>
      <c r="I53" s="82">
        <f>SUM(I54:I59)</f>
        <v>4903594</v>
      </c>
    </row>
    <row r="54" spans="1:9" ht="12.75" customHeight="1" x14ac:dyDescent="0.2">
      <c r="A54" s="190" t="s">
        <v>48</v>
      </c>
      <c r="B54" s="190"/>
      <c r="C54" s="190"/>
      <c r="D54" s="190"/>
      <c r="E54" s="190"/>
      <c r="F54" s="190"/>
      <c r="G54" s="11">
        <v>47</v>
      </c>
      <c r="H54" s="18">
        <v>3769508</v>
      </c>
      <c r="I54" s="18">
        <v>3644666</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1104136</v>
      </c>
      <c r="I56" s="18">
        <v>1249703</v>
      </c>
    </row>
    <row r="57" spans="1:9" ht="12.75" customHeight="1" x14ac:dyDescent="0.2">
      <c r="A57" s="190" t="s">
        <v>51</v>
      </c>
      <c r="B57" s="190"/>
      <c r="C57" s="190"/>
      <c r="D57" s="190"/>
      <c r="E57" s="190"/>
      <c r="F57" s="190"/>
      <c r="G57" s="11">
        <v>50</v>
      </c>
      <c r="H57" s="18">
        <v>7224</v>
      </c>
      <c r="I57" s="18">
        <v>7224</v>
      </c>
    </row>
    <row r="58" spans="1:9" ht="12.75" customHeight="1" x14ac:dyDescent="0.2">
      <c r="A58" s="190" t="s">
        <v>52</v>
      </c>
      <c r="B58" s="190"/>
      <c r="C58" s="190"/>
      <c r="D58" s="190"/>
      <c r="E58" s="190"/>
      <c r="F58" s="190"/>
      <c r="G58" s="11">
        <v>51</v>
      </c>
      <c r="H58" s="18">
        <v>41385</v>
      </c>
      <c r="I58" s="18">
        <v>2001</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23743</v>
      </c>
      <c r="I70" s="18">
        <v>75387</v>
      </c>
    </row>
    <row r="71" spans="1:9" ht="12.75" customHeight="1" x14ac:dyDescent="0.2">
      <c r="A71" s="191" t="s">
        <v>58</v>
      </c>
      <c r="B71" s="191"/>
      <c r="C71" s="191"/>
      <c r="D71" s="191"/>
      <c r="E71" s="191"/>
      <c r="F71" s="191"/>
      <c r="G71" s="11">
        <v>64</v>
      </c>
      <c r="H71" s="18">
        <v>12289</v>
      </c>
      <c r="I71" s="18">
        <v>12289</v>
      </c>
    </row>
    <row r="72" spans="1:9" ht="12.75" customHeight="1" x14ac:dyDescent="0.2">
      <c r="A72" s="192" t="s">
        <v>304</v>
      </c>
      <c r="B72" s="192"/>
      <c r="C72" s="192"/>
      <c r="D72" s="192"/>
      <c r="E72" s="192"/>
      <c r="F72" s="192"/>
      <c r="G72" s="12">
        <v>65</v>
      </c>
      <c r="H72" s="82">
        <f>H8+H9+H44+H71</f>
        <v>19072979</v>
      </c>
      <c r="I72" s="82">
        <f>I8+I9+I44+I71</f>
        <v>19082118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5342471</v>
      </c>
      <c r="I75" s="83">
        <f>I76+I77+I78+I84+I85+I91+I94+I97</f>
        <v>5825362</v>
      </c>
    </row>
    <row r="76" spans="1:9" ht="12.75" customHeight="1" x14ac:dyDescent="0.2">
      <c r="A76" s="190" t="s">
        <v>61</v>
      </c>
      <c r="B76" s="190"/>
      <c r="C76" s="190"/>
      <c r="D76" s="190"/>
      <c r="E76" s="190"/>
      <c r="F76" s="190"/>
      <c r="G76" s="11">
        <v>68</v>
      </c>
      <c r="H76" s="18">
        <v>13261444</v>
      </c>
      <c r="I76" s="18">
        <v>13261444</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-7518090</v>
      </c>
      <c r="I91" s="82">
        <f>I92-I93</f>
        <v>-7918973</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7518090</v>
      </c>
      <c r="I93" s="18">
        <v>7918973</v>
      </c>
    </row>
    <row r="94" spans="1:9" ht="12.75" customHeight="1" x14ac:dyDescent="0.2">
      <c r="A94" s="194" t="s">
        <v>351</v>
      </c>
      <c r="B94" s="194"/>
      <c r="C94" s="194"/>
      <c r="D94" s="194"/>
      <c r="E94" s="194"/>
      <c r="F94" s="194"/>
      <c r="G94" s="12">
        <v>86</v>
      </c>
      <c r="H94" s="82">
        <f>H95-H96</f>
        <v>-400883</v>
      </c>
      <c r="I94" s="82">
        <f>I95-I96</f>
        <v>482891</v>
      </c>
    </row>
    <row r="95" spans="1:9" ht="12.75" customHeight="1" x14ac:dyDescent="0.2">
      <c r="A95" s="190" t="s">
        <v>74</v>
      </c>
      <c r="B95" s="190"/>
      <c r="C95" s="190"/>
      <c r="D95" s="190"/>
      <c r="E95" s="190"/>
      <c r="F95" s="190"/>
      <c r="G95" s="11">
        <v>87</v>
      </c>
      <c r="H95" s="18">
        <v>0</v>
      </c>
      <c r="I95" s="18">
        <v>482891</v>
      </c>
    </row>
    <row r="96" spans="1:9" ht="12.75" customHeight="1" x14ac:dyDescent="0.2">
      <c r="A96" s="190" t="s">
        <v>75</v>
      </c>
      <c r="B96" s="190"/>
      <c r="C96" s="190"/>
      <c r="D96" s="190"/>
      <c r="E96" s="190"/>
      <c r="F96" s="190"/>
      <c r="G96" s="11">
        <v>88</v>
      </c>
      <c r="H96" s="18">
        <v>400883</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84205</v>
      </c>
      <c r="I98" s="82">
        <f>SUM(I99:I104)</f>
        <v>84205</v>
      </c>
    </row>
    <row r="99" spans="1:9" ht="12.75" customHeight="1" x14ac:dyDescent="0.2">
      <c r="A99" s="190" t="s">
        <v>77</v>
      </c>
      <c r="B99" s="190"/>
      <c r="C99" s="190"/>
      <c r="D99" s="190"/>
      <c r="E99" s="190"/>
      <c r="F99" s="190"/>
      <c r="G99" s="11">
        <v>91</v>
      </c>
      <c r="H99" s="18">
        <v>54782</v>
      </c>
      <c r="I99" s="18">
        <v>54782</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29423</v>
      </c>
      <c r="I101" s="18">
        <v>29423</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9135872</v>
      </c>
      <c r="I105" s="82">
        <f>SUM(I106:I116)</f>
        <v>9135872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3081730</v>
      </c>
      <c r="I107" s="18">
        <v>3081730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6054142</v>
      </c>
      <c r="I111" s="18">
        <v>6054142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4510431</v>
      </c>
      <c r="I117" s="82">
        <f>SUM(I118:I131)</f>
        <v>4036679</v>
      </c>
    </row>
    <row r="118" spans="1:9" ht="12.75" customHeight="1" x14ac:dyDescent="0.2">
      <c r="A118" s="190" t="s">
        <v>83</v>
      </c>
      <c r="B118" s="190"/>
      <c r="C118" s="190"/>
      <c r="D118" s="190"/>
      <c r="E118" s="190"/>
      <c r="F118" s="190"/>
      <c r="G118" s="11">
        <v>110</v>
      </c>
      <c r="H118" s="18">
        <v>316728</v>
      </c>
      <c r="I118" s="18">
        <v>168547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900431</v>
      </c>
      <c r="I123" s="18">
        <v>605010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2059791</v>
      </c>
      <c r="I125" s="18">
        <v>2068635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145806</v>
      </c>
      <c r="I127" s="18">
        <v>152572</v>
      </c>
    </row>
    <row r="128" spans="1:9" x14ac:dyDescent="0.2">
      <c r="A128" s="190" t="s">
        <v>95</v>
      </c>
      <c r="B128" s="190"/>
      <c r="C128" s="190"/>
      <c r="D128" s="190"/>
      <c r="E128" s="190"/>
      <c r="F128" s="190"/>
      <c r="G128" s="11">
        <v>120</v>
      </c>
      <c r="H128" s="18">
        <v>988930</v>
      </c>
      <c r="I128" s="18">
        <v>1041173</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98745</v>
      </c>
      <c r="I131" s="18">
        <v>742</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356</v>
      </c>
      <c r="B133" s="192"/>
      <c r="C133" s="192"/>
      <c r="D133" s="192"/>
      <c r="E133" s="192"/>
      <c r="F133" s="192"/>
      <c r="G133" s="12">
        <v>125</v>
      </c>
      <c r="H133" s="82">
        <f>H75+H98+H105+H117+H132</f>
        <v>19072979</v>
      </c>
      <c r="I133" s="82">
        <f>I75+I98+I105+I117+I132</f>
        <v>19082118</v>
      </c>
    </row>
    <row r="134" spans="1:9" x14ac:dyDescent="0.2">
      <c r="A134" s="191" t="s">
        <v>100</v>
      </c>
      <c r="B134" s="191"/>
      <c r="C134" s="191"/>
      <c r="D134" s="191"/>
      <c r="E134" s="191"/>
      <c r="F134" s="191"/>
      <c r="G134" s="11">
        <v>126</v>
      </c>
      <c r="H134" s="18">
        <f>H72-H133</f>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28" zoomScale="110" zoomScaleNormal="110" zoomScaleSheetLayoutView="110" workbookViewId="0">
      <selection activeCell="A55" sqref="A55:XFD5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459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2849008</v>
      </c>
      <c r="I8" s="48">
        <f>SUM(I9:I13)</f>
        <v>2849008</v>
      </c>
      <c r="J8" s="48">
        <f>SUM(J9:J13)</f>
        <v>3893967</v>
      </c>
      <c r="K8" s="48">
        <f>SUM(K9:K13)</f>
        <v>3893967</v>
      </c>
    </row>
    <row r="9" spans="1:11" ht="12.75" customHeight="1" x14ac:dyDescent="0.2">
      <c r="A9" s="190" t="s">
        <v>115</v>
      </c>
      <c r="B9" s="190"/>
      <c r="C9" s="190"/>
      <c r="D9" s="190"/>
      <c r="E9" s="190"/>
      <c r="F9" s="190"/>
      <c r="G9" s="11">
        <v>2</v>
      </c>
      <c r="H9" s="49">
        <v>605665</v>
      </c>
      <c r="I9" s="49">
        <v>605665</v>
      </c>
      <c r="J9" s="49">
        <v>896908</v>
      </c>
      <c r="K9" s="49">
        <v>896908</v>
      </c>
    </row>
    <row r="10" spans="1:11" ht="12.75" customHeight="1" x14ac:dyDescent="0.2">
      <c r="A10" s="190" t="s">
        <v>116</v>
      </c>
      <c r="B10" s="190"/>
      <c r="C10" s="190"/>
      <c r="D10" s="190"/>
      <c r="E10" s="190"/>
      <c r="F10" s="190"/>
      <c r="G10" s="11">
        <v>3</v>
      </c>
      <c r="H10" s="49">
        <v>2096941</v>
      </c>
      <c r="I10" s="49">
        <v>2096941</v>
      </c>
      <c r="J10" s="49">
        <v>2638875</v>
      </c>
      <c r="K10" s="49">
        <v>2638875</v>
      </c>
    </row>
    <row r="11" spans="1:11" ht="12.75" customHeight="1" x14ac:dyDescent="0.2">
      <c r="A11" s="190" t="s">
        <v>117</v>
      </c>
      <c r="B11" s="190"/>
      <c r="C11" s="190"/>
      <c r="D11" s="190"/>
      <c r="E11" s="190"/>
      <c r="F11" s="190"/>
      <c r="G11" s="11">
        <v>4</v>
      </c>
      <c r="H11" s="49">
        <v>13</v>
      </c>
      <c r="I11" s="49">
        <v>13</v>
      </c>
      <c r="J11" s="49">
        <v>13</v>
      </c>
      <c r="K11" s="49">
        <v>13</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146389</v>
      </c>
      <c r="I13" s="49">
        <v>146389</v>
      </c>
      <c r="J13" s="49">
        <v>358171</v>
      </c>
      <c r="K13" s="49">
        <v>358171</v>
      </c>
    </row>
    <row r="14" spans="1:11" ht="12.75" customHeight="1" x14ac:dyDescent="0.2">
      <c r="A14" s="221" t="s">
        <v>358</v>
      </c>
      <c r="B14" s="221"/>
      <c r="C14" s="221"/>
      <c r="D14" s="221"/>
      <c r="E14" s="221"/>
      <c r="F14" s="221"/>
      <c r="G14" s="12">
        <v>7</v>
      </c>
      <c r="H14" s="48">
        <f>H15+H16+H20+H24+H25+H26+H29+H36</f>
        <v>2856672</v>
      </c>
      <c r="I14" s="48">
        <f>I15+I16+I20+I24+I25+I26+I29+I36</f>
        <v>2856672</v>
      </c>
      <c r="J14" s="48">
        <f>J15+J16+J20+J24+J25+J26+J29+J36</f>
        <v>3331700</v>
      </c>
      <c r="K14" s="48">
        <f>K15+K16+K20+K24+K25+K26+K29+K36</f>
        <v>3331700</v>
      </c>
    </row>
    <row r="15" spans="1:11" ht="12.75" customHeight="1" x14ac:dyDescent="0.2">
      <c r="A15" s="190" t="s">
        <v>104</v>
      </c>
      <c r="B15" s="190"/>
      <c r="C15" s="190"/>
      <c r="D15" s="190"/>
      <c r="E15" s="190"/>
      <c r="F15" s="190"/>
      <c r="G15" s="11">
        <v>8</v>
      </c>
      <c r="H15" s="49">
        <v>-22023</v>
      </c>
      <c r="I15" s="49">
        <v>-22023</v>
      </c>
      <c r="J15" s="49">
        <v>-25895</v>
      </c>
      <c r="K15" s="49">
        <v>-25895</v>
      </c>
    </row>
    <row r="16" spans="1:11" ht="12.75" customHeight="1" x14ac:dyDescent="0.2">
      <c r="A16" s="194" t="s">
        <v>438</v>
      </c>
      <c r="B16" s="194"/>
      <c r="C16" s="194"/>
      <c r="D16" s="194"/>
      <c r="E16" s="194"/>
      <c r="F16" s="194"/>
      <c r="G16" s="12">
        <v>9</v>
      </c>
      <c r="H16" s="48">
        <f>SUM(H17:H19)</f>
        <v>1980309</v>
      </c>
      <c r="I16" s="48">
        <f>SUM(I17:I19)</f>
        <v>1980309</v>
      </c>
      <c r="J16" s="48">
        <f>SUM(J17:J19)</f>
        <v>2292934</v>
      </c>
      <c r="K16" s="48">
        <f>SUM(K17:K19)</f>
        <v>2292934</v>
      </c>
    </row>
    <row r="17" spans="1:11" ht="12.75" customHeight="1" x14ac:dyDescent="0.2">
      <c r="A17" s="224" t="s">
        <v>120</v>
      </c>
      <c r="B17" s="224"/>
      <c r="C17" s="224"/>
      <c r="D17" s="224"/>
      <c r="E17" s="224"/>
      <c r="F17" s="224"/>
      <c r="G17" s="11">
        <v>10</v>
      </c>
      <c r="H17" s="49">
        <v>1204850</v>
      </c>
      <c r="I17" s="49">
        <v>1204850</v>
      </c>
      <c r="J17" s="49">
        <v>1401474</v>
      </c>
      <c r="K17" s="49">
        <v>1401474</v>
      </c>
    </row>
    <row r="18" spans="1:11" ht="12.75" customHeight="1" x14ac:dyDescent="0.2">
      <c r="A18" s="224" t="s">
        <v>121</v>
      </c>
      <c r="B18" s="224"/>
      <c r="C18" s="224"/>
      <c r="D18" s="224"/>
      <c r="E18" s="224"/>
      <c r="F18" s="224"/>
      <c r="G18" s="11">
        <v>11</v>
      </c>
      <c r="H18" s="49">
        <v>342077</v>
      </c>
      <c r="I18" s="49">
        <v>342077</v>
      </c>
      <c r="J18" s="49">
        <v>427510</v>
      </c>
      <c r="K18" s="49">
        <v>427510</v>
      </c>
    </row>
    <row r="19" spans="1:11" ht="12.75" customHeight="1" x14ac:dyDescent="0.2">
      <c r="A19" s="224" t="s">
        <v>122</v>
      </c>
      <c r="B19" s="224"/>
      <c r="C19" s="224"/>
      <c r="D19" s="224"/>
      <c r="E19" s="224"/>
      <c r="F19" s="224"/>
      <c r="G19" s="11">
        <v>12</v>
      </c>
      <c r="H19" s="49">
        <v>433382</v>
      </c>
      <c r="I19" s="49">
        <v>433382</v>
      </c>
      <c r="J19" s="49">
        <v>463950</v>
      </c>
      <c r="K19" s="49">
        <v>463950</v>
      </c>
    </row>
    <row r="20" spans="1:11" ht="12.75" customHeight="1" x14ac:dyDescent="0.2">
      <c r="A20" s="194" t="s">
        <v>439</v>
      </c>
      <c r="B20" s="194"/>
      <c r="C20" s="194"/>
      <c r="D20" s="194"/>
      <c r="E20" s="194"/>
      <c r="F20" s="194"/>
      <c r="G20" s="12">
        <v>13</v>
      </c>
      <c r="H20" s="48">
        <f>SUM(H21:H23)</f>
        <v>608691</v>
      </c>
      <c r="I20" s="48">
        <f>SUM(I21:I23)</f>
        <v>608691</v>
      </c>
      <c r="J20" s="48">
        <f>SUM(J21:J23)</f>
        <v>668670</v>
      </c>
      <c r="K20" s="48">
        <f>SUM(K21:K23)</f>
        <v>668670</v>
      </c>
    </row>
    <row r="21" spans="1:11" ht="12.75" customHeight="1" x14ac:dyDescent="0.2">
      <c r="A21" s="224" t="s">
        <v>105</v>
      </c>
      <c r="B21" s="224"/>
      <c r="C21" s="224"/>
      <c r="D21" s="224"/>
      <c r="E21" s="224"/>
      <c r="F21" s="224"/>
      <c r="G21" s="11">
        <v>14</v>
      </c>
      <c r="H21" s="49">
        <v>396153</v>
      </c>
      <c r="I21" s="49">
        <v>396153</v>
      </c>
      <c r="J21" s="49">
        <v>451665</v>
      </c>
      <c r="K21" s="49">
        <v>451665</v>
      </c>
    </row>
    <row r="22" spans="1:11" ht="12.75" customHeight="1" x14ac:dyDescent="0.2">
      <c r="A22" s="224" t="s">
        <v>106</v>
      </c>
      <c r="B22" s="224"/>
      <c r="C22" s="224"/>
      <c r="D22" s="224"/>
      <c r="E22" s="224"/>
      <c r="F22" s="224"/>
      <c r="G22" s="11">
        <v>15</v>
      </c>
      <c r="H22" s="49">
        <v>134653</v>
      </c>
      <c r="I22" s="49">
        <v>134653</v>
      </c>
      <c r="J22" s="49">
        <v>135818</v>
      </c>
      <c r="K22" s="49">
        <v>135818</v>
      </c>
    </row>
    <row r="23" spans="1:11" ht="12.75" customHeight="1" x14ac:dyDescent="0.2">
      <c r="A23" s="224" t="s">
        <v>107</v>
      </c>
      <c r="B23" s="224"/>
      <c r="C23" s="224"/>
      <c r="D23" s="224"/>
      <c r="E23" s="224"/>
      <c r="F23" s="224"/>
      <c r="G23" s="11">
        <v>16</v>
      </c>
      <c r="H23" s="49">
        <v>77885</v>
      </c>
      <c r="I23" s="49">
        <v>77885</v>
      </c>
      <c r="J23" s="49">
        <v>81187</v>
      </c>
      <c r="K23" s="49">
        <v>81187</v>
      </c>
    </row>
    <row r="24" spans="1:11" ht="12.75" customHeight="1" x14ac:dyDescent="0.2">
      <c r="A24" s="190" t="s">
        <v>108</v>
      </c>
      <c r="B24" s="190"/>
      <c r="C24" s="190"/>
      <c r="D24" s="190"/>
      <c r="E24" s="190"/>
      <c r="F24" s="190"/>
      <c r="G24" s="11">
        <v>17</v>
      </c>
      <c r="H24" s="49">
        <v>53791</v>
      </c>
      <c r="I24" s="49">
        <v>53791</v>
      </c>
      <c r="J24" s="49">
        <v>81181</v>
      </c>
      <c r="K24" s="49">
        <v>81181</v>
      </c>
    </row>
    <row r="25" spans="1:11" ht="12.75" customHeight="1" x14ac:dyDescent="0.2">
      <c r="A25" s="190" t="s">
        <v>109</v>
      </c>
      <c r="B25" s="190"/>
      <c r="C25" s="190"/>
      <c r="D25" s="190"/>
      <c r="E25" s="190"/>
      <c r="F25" s="190"/>
      <c r="G25" s="11">
        <v>18</v>
      </c>
      <c r="H25" s="49">
        <v>63435</v>
      </c>
      <c r="I25" s="49">
        <v>63435</v>
      </c>
      <c r="J25" s="49">
        <v>143750</v>
      </c>
      <c r="K25" s="49">
        <v>143750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172469</v>
      </c>
      <c r="I36" s="49">
        <v>172469</v>
      </c>
      <c r="J36" s="49">
        <v>171060</v>
      </c>
      <c r="K36" s="49">
        <v>171060</v>
      </c>
    </row>
    <row r="37" spans="1:11" ht="12.75" customHeight="1" x14ac:dyDescent="0.2">
      <c r="A37" s="221" t="s">
        <v>359</v>
      </c>
      <c r="B37" s="221"/>
      <c r="C37" s="221"/>
      <c r="D37" s="221"/>
      <c r="E37" s="221"/>
      <c r="F37" s="221"/>
      <c r="G37" s="12">
        <v>30</v>
      </c>
      <c r="H37" s="48">
        <f>SUM(H38:H47)</f>
        <v>3</v>
      </c>
      <c r="I37" s="48">
        <f>SUM(I38:I47)</f>
        <v>3</v>
      </c>
      <c r="J37" s="48">
        <f>SUM(J38:J47)</f>
        <v>2</v>
      </c>
      <c r="K37" s="48">
        <f>SUM(K38:K47)</f>
        <v>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3</v>
      </c>
      <c r="I44" s="49">
        <v>3</v>
      </c>
      <c r="J44" s="49">
        <v>2</v>
      </c>
      <c r="K44" s="49">
        <v>2</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64986</v>
      </c>
      <c r="I48" s="48">
        <f>SUM(I49:I55)</f>
        <v>64986</v>
      </c>
      <c r="J48" s="48">
        <f>SUM(J49:J55)</f>
        <v>79378</v>
      </c>
      <c r="K48" s="48">
        <f>SUM(K49:K55)</f>
        <v>79378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64328</v>
      </c>
      <c r="I51" s="49">
        <v>64328</v>
      </c>
      <c r="J51" s="49">
        <v>76396</v>
      </c>
      <c r="K51" s="49">
        <v>76396</v>
      </c>
    </row>
    <row r="52" spans="1:11" ht="12.75" customHeight="1" x14ac:dyDescent="0.2">
      <c r="A52" s="214" t="s">
        <v>144</v>
      </c>
      <c r="B52" s="214"/>
      <c r="C52" s="214"/>
      <c r="D52" s="214"/>
      <c r="E52" s="214"/>
      <c r="F52" s="214"/>
      <c r="G52" s="11">
        <v>45</v>
      </c>
      <c r="H52" s="49">
        <v>658</v>
      </c>
      <c r="I52" s="49">
        <v>658</v>
      </c>
      <c r="J52" s="49">
        <v>2982</v>
      </c>
      <c r="K52" s="49">
        <v>2982</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2849011</v>
      </c>
      <c r="I60" s="48">
        <f t="shared" ref="I60:K60" si="0">I8+I37+I56+I57</f>
        <v>2849011</v>
      </c>
      <c r="J60" s="48">
        <f t="shared" si="0"/>
        <v>3893969</v>
      </c>
      <c r="K60" s="48">
        <f t="shared" si="0"/>
        <v>3893969</v>
      </c>
    </row>
    <row r="61" spans="1:11" ht="12.75" customHeight="1" x14ac:dyDescent="0.2">
      <c r="A61" s="221" t="s">
        <v>362</v>
      </c>
      <c r="B61" s="221"/>
      <c r="C61" s="221"/>
      <c r="D61" s="221"/>
      <c r="E61" s="221"/>
      <c r="F61" s="221"/>
      <c r="G61" s="12">
        <v>54</v>
      </c>
      <c r="H61" s="48">
        <f>H14+H48+H58+H59</f>
        <v>2921658</v>
      </c>
      <c r="I61" s="48">
        <f t="shared" ref="I61:K61" si="1">I14+I48+I58+I59</f>
        <v>2921658</v>
      </c>
      <c r="J61" s="48">
        <f t="shared" si="1"/>
        <v>3411078</v>
      </c>
      <c r="K61" s="48">
        <f t="shared" si="1"/>
        <v>3411078</v>
      </c>
    </row>
    <row r="62" spans="1:11" ht="12.75" customHeight="1" x14ac:dyDescent="0.2">
      <c r="A62" s="221" t="s">
        <v>363</v>
      </c>
      <c r="B62" s="221"/>
      <c r="C62" s="221"/>
      <c r="D62" s="221"/>
      <c r="E62" s="221"/>
      <c r="F62" s="221"/>
      <c r="G62" s="12">
        <v>55</v>
      </c>
      <c r="H62" s="48">
        <f>H60-H61</f>
        <v>-72647</v>
      </c>
      <c r="I62" s="48">
        <f t="shared" ref="I62:K62" si="2">I60-I61</f>
        <v>-72647</v>
      </c>
      <c r="J62" s="48">
        <f t="shared" si="2"/>
        <v>482891</v>
      </c>
      <c r="K62" s="48">
        <f t="shared" si="2"/>
        <v>482891</v>
      </c>
    </row>
    <row r="63" spans="1:11" ht="12.75" customHeight="1" x14ac:dyDescent="0.2">
      <c r="A63" s="222" t="s">
        <v>364</v>
      </c>
      <c r="B63" s="222"/>
      <c r="C63" s="222"/>
      <c r="D63" s="222"/>
      <c r="E63" s="222"/>
      <c r="F63" s="222"/>
      <c r="G63" s="12">
        <v>56</v>
      </c>
      <c r="H63" s="48">
        <f>+IF((H60-H61)&gt;0,(H60-H61),0)</f>
        <v>0</v>
      </c>
      <c r="I63" s="48">
        <f t="shared" ref="I63:K63" si="3">+IF((I60-I61)&gt;0,(I60-I61),0)</f>
        <v>0</v>
      </c>
      <c r="J63" s="48">
        <f t="shared" si="3"/>
        <v>482891</v>
      </c>
      <c r="K63" s="48">
        <f t="shared" si="3"/>
        <v>482891</v>
      </c>
    </row>
    <row r="64" spans="1:11" ht="12.75" customHeight="1" x14ac:dyDescent="0.2">
      <c r="A64" s="222" t="s">
        <v>365</v>
      </c>
      <c r="B64" s="222"/>
      <c r="C64" s="222"/>
      <c r="D64" s="222"/>
      <c r="E64" s="222"/>
      <c r="F64" s="222"/>
      <c r="G64" s="12">
        <v>57</v>
      </c>
      <c r="H64" s="48">
        <f>+IF((H60-H61)&lt;0,(H60-H61),0)</f>
        <v>-72647</v>
      </c>
      <c r="I64" s="48">
        <f t="shared" ref="I64:K64" si="4">+IF((I60-I61)&lt;0,(I60-I61),0)</f>
        <v>-72647</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-72647</v>
      </c>
      <c r="I66" s="48">
        <f t="shared" ref="I66:K66" si="5">I62-I65</f>
        <v>-72647</v>
      </c>
      <c r="J66" s="48">
        <f t="shared" si="5"/>
        <v>482891</v>
      </c>
      <c r="K66" s="48">
        <f t="shared" si="5"/>
        <v>482891</v>
      </c>
    </row>
    <row r="67" spans="1:11" ht="12.75" customHeight="1" x14ac:dyDescent="0.2">
      <c r="A67" s="222" t="s">
        <v>367</v>
      </c>
      <c r="B67" s="222"/>
      <c r="C67" s="222"/>
      <c r="D67" s="222"/>
      <c r="E67" s="222"/>
      <c r="F67" s="222"/>
      <c r="G67" s="12">
        <v>60</v>
      </c>
      <c r="H67" s="48">
        <f>+IF((H62-H65)&gt;0,(H62-H65),0)</f>
        <v>0</v>
      </c>
      <c r="I67" s="48">
        <f t="shared" ref="I67:K67" si="6">+IF((I62-I65)&gt;0,(I62-I65),0)</f>
        <v>0</v>
      </c>
      <c r="J67" s="48">
        <f t="shared" si="6"/>
        <v>482891</v>
      </c>
      <c r="K67" s="48">
        <f t="shared" si="6"/>
        <v>482891</v>
      </c>
    </row>
    <row r="68" spans="1:11" ht="12.75" customHeight="1" x14ac:dyDescent="0.2">
      <c r="A68" s="222" t="s">
        <v>368</v>
      </c>
      <c r="B68" s="222"/>
      <c r="C68" s="222"/>
      <c r="D68" s="222"/>
      <c r="E68" s="222"/>
      <c r="F68" s="222"/>
      <c r="G68" s="12">
        <v>61</v>
      </c>
      <c r="H68" s="48">
        <f>+IF((H62-H65)&lt;0,(H62-H65),0)</f>
        <v>-72647</v>
      </c>
      <c r="I68" s="48">
        <f t="shared" ref="I68:K68" si="7">+IF((I62-I65)&lt;0,(I62-I65),0)</f>
        <v>-72647</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0" zoomScale="110" zoomScaleNormal="100" zoomScaleSheetLayoutView="110" workbookViewId="0">
      <selection activeCell="I29" sqref="I2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459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-168910</v>
      </c>
      <c r="I8" s="64">
        <v>482891</v>
      </c>
    </row>
    <row r="9" spans="1:9" ht="12.75" customHeight="1" x14ac:dyDescent="0.2">
      <c r="A9" s="245" t="s">
        <v>171</v>
      </c>
      <c r="B9" s="245"/>
      <c r="C9" s="245"/>
      <c r="D9" s="245"/>
      <c r="E9" s="245"/>
      <c r="F9" s="245"/>
      <c r="G9" s="65">
        <v>2</v>
      </c>
      <c r="H9" s="66">
        <f>H10+H11+H12+H13+H14+H15+H16+H17</f>
        <v>118777</v>
      </c>
      <c r="I9" s="66">
        <f>I10+I11+I12+I13+I14+I15+I16+I17</f>
        <v>157577</v>
      </c>
    </row>
    <row r="10" spans="1:9" ht="12.75" customHeight="1" x14ac:dyDescent="0.2">
      <c r="A10" s="224" t="s">
        <v>172</v>
      </c>
      <c r="B10" s="224"/>
      <c r="C10" s="224"/>
      <c r="D10" s="224"/>
      <c r="E10" s="224"/>
      <c r="F10" s="224"/>
      <c r="G10" s="63">
        <v>3</v>
      </c>
      <c r="H10" s="64">
        <v>53791</v>
      </c>
      <c r="I10" s="64">
        <v>81181</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64986</v>
      </c>
      <c r="I14" s="64">
        <v>76396</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-50133</v>
      </c>
      <c r="I18" s="66">
        <f>I8+I9</f>
        <v>640468</v>
      </c>
    </row>
    <row r="19" spans="1:9" ht="12.75" customHeight="1" x14ac:dyDescent="0.2">
      <c r="A19" s="245" t="s">
        <v>180</v>
      </c>
      <c r="B19" s="245"/>
      <c r="C19" s="245"/>
      <c r="D19" s="245"/>
      <c r="E19" s="245"/>
      <c r="F19" s="245"/>
      <c r="G19" s="65">
        <v>12</v>
      </c>
      <c r="H19" s="66">
        <f>H20+H21+H22+H23</f>
        <v>432917</v>
      </c>
      <c r="I19" s="66">
        <f>I20+I21+I22+I23</f>
        <v>-309510</v>
      </c>
    </row>
    <row r="20" spans="1:9" ht="12.75" customHeight="1" x14ac:dyDescent="0.2">
      <c r="A20" s="224" t="s">
        <v>181</v>
      </c>
      <c r="B20" s="224"/>
      <c r="C20" s="224"/>
      <c r="D20" s="224"/>
      <c r="E20" s="224"/>
      <c r="F20" s="224"/>
      <c r="G20" s="63">
        <v>13</v>
      </c>
      <c r="H20" s="64">
        <v>-1028861</v>
      </c>
      <c r="I20" s="64">
        <v>-473752</v>
      </c>
    </row>
    <row r="21" spans="1:9" ht="12.75" customHeight="1" x14ac:dyDescent="0.2">
      <c r="A21" s="224" t="s">
        <v>182</v>
      </c>
      <c r="B21" s="224"/>
      <c r="C21" s="224"/>
      <c r="D21" s="224"/>
      <c r="E21" s="224"/>
      <c r="F21" s="224"/>
      <c r="G21" s="63">
        <v>14</v>
      </c>
      <c r="H21" s="64">
        <v>1293735</v>
      </c>
      <c r="I21" s="64">
        <v>18659</v>
      </c>
    </row>
    <row r="22" spans="1:9" ht="12.75" customHeight="1" x14ac:dyDescent="0.2">
      <c r="A22" s="224" t="s">
        <v>183</v>
      </c>
      <c r="B22" s="224"/>
      <c r="C22" s="224"/>
      <c r="D22" s="224"/>
      <c r="E22" s="224"/>
      <c r="F22" s="224"/>
      <c r="G22" s="63">
        <v>15</v>
      </c>
      <c r="H22" s="64">
        <v>112140</v>
      </c>
      <c r="I22" s="64">
        <v>106195</v>
      </c>
    </row>
    <row r="23" spans="1:9" ht="12.75" customHeight="1" x14ac:dyDescent="0.2">
      <c r="A23" s="224" t="s">
        <v>184</v>
      </c>
      <c r="B23" s="224"/>
      <c r="C23" s="224"/>
      <c r="D23" s="224"/>
      <c r="E23" s="224"/>
      <c r="F23" s="224"/>
      <c r="G23" s="63">
        <v>16</v>
      </c>
      <c r="H23" s="64">
        <v>55903</v>
      </c>
      <c r="I23" s="64">
        <v>39388</v>
      </c>
    </row>
    <row r="24" spans="1:9" ht="12.75" customHeight="1" x14ac:dyDescent="0.2">
      <c r="A24" s="241" t="s">
        <v>185</v>
      </c>
      <c r="B24" s="241"/>
      <c r="C24" s="241"/>
      <c r="D24" s="241"/>
      <c r="E24" s="241"/>
      <c r="F24" s="241"/>
      <c r="G24" s="65">
        <v>17</v>
      </c>
      <c r="H24" s="66">
        <f>H18+H19</f>
        <v>382784</v>
      </c>
      <c r="I24" s="66">
        <f>I18+I19</f>
        <v>330958</v>
      </c>
    </row>
    <row r="25" spans="1:9" ht="12.75" customHeight="1" x14ac:dyDescent="0.2">
      <c r="A25" s="190" t="s">
        <v>186</v>
      </c>
      <c r="B25" s="190"/>
      <c r="C25" s="190"/>
      <c r="D25" s="190"/>
      <c r="E25" s="190"/>
      <c r="F25" s="190"/>
      <c r="G25" s="63">
        <v>18</v>
      </c>
      <c r="H25" s="64">
        <v>-64986</v>
      </c>
      <c r="I25" s="64">
        <v>-76396</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317798</v>
      </c>
      <c r="I27" s="66">
        <f>I24+I25+I26</f>
        <v>254562</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-7167</v>
      </c>
      <c r="I36" s="67">
        <v>-3427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-7167</v>
      </c>
      <c r="I41" s="68">
        <f>I36+I37+I38+I39+I40</f>
        <v>-3427</v>
      </c>
    </row>
    <row r="42" spans="1:9" ht="29.45" customHeight="1" x14ac:dyDescent="0.2">
      <c r="A42" s="242" t="s">
        <v>203</v>
      </c>
      <c r="B42" s="242"/>
      <c r="C42" s="242"/>
      <c r="D42" s="242"/>
      <c r="E42" s="242"/>
      <c r="F42" s="242"/>
      <c r="G42" s="65">
        <v>34</v>
      </c>
      <c r="H42" s="68">
        <f>H35+H41</f>
        <v>-7167</v>
      </c>
      <c r="I42" s="68">
        <f>I35+I41</f>
        <v>-3427</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-302955</v>
      </c>
      <c r="I49" s="67">
        <v>-199491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-302955</v>
      </c>
      <c r="I54" s="68">
        <f>I49+I50+I51+I52+I53</f>
        <v>-199491</v>
      </c>
    </row>
    <row r="55" spans="1:9" ht="29.45" customHeight="1" x14ac:dyDescent="0.2">
      <c r="A55" s="242" t="s">
        <v>215</v>
      </c>
      <c r="B55" s="242"/>
      <c r="C55" s="242"/>
      <c r="D55" s="242"/>
      <c r="E55" s="242"/>
      <c r="F55" s="242"/>
      <c r="G55" s="65">
        <v>46</v>
      </c>
      <c r="H55" s="68">
        <f>H48+H54</f>
        <v>-302955</v>
      </c>
      <c r="I55" s="68">
        <f>I48+I54</f>
        <v>-199491</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7676</v>
      </c>
      <c r="I57" s="68">
        <f>I27+I42+I55+I56</f>
        <v>51644</v>
      </c>
    </row>
    <row r="58" spans="1:9" x14ac:dyDescent="0.2">
      <c r="A58" s="244" t="s">
        <v>218</v>
      </c>
      <c r="B58" s="244"/>
      <c r="C58" s="244"/>
      <c r="D58" s="244"/>
      <c r="E58" s="244"/>
      <c r="F58" s="244"/>
      <c r="G58" s="63">
        <v>49</v>
      </c>
      <c r="H58" s="67">
        <v>44051</v>
      </c>
      <c r="I58" s="67">
        <v>23743</v>
      </c>
    </row>
    <row r="59" spans="1:9" ht="31.15" customHeight="1" x14ac:dyDescent="0.2">
      <c r="A59" s="242" t="s">
        <v>219</v>
      </c>
      <c r="B59" s="242"/>
      <c r="C59" s="242"/>
      <c r="D59" s="242"/>
      <c r="E59" s="242"/>
      <c r="F59" s="242"/>
      <c r="G59" s="65">
        <v>50</v>
      </c>
      <c r="H59" s="68">
        <f>H57+H58</f>
        <v>51727</v>
      </c>
      <c r="I59" s="68">
        <f>I57+I58</f>
        <v>75387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463</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459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37"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45352</v>
      </c>
      <c r="F2" s="4" t="s">
        <v>0</v>
      </c>
      <c r="G2" s="9">
        <v>45382</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13261444</v>
      </c>
      <c r="I7" s="33">
        <v>0</v>
      </c>
      <c r="J7" s="33">
        <v>0</v>
      </c>
      <c r="K7" s="33">
        <v>0</v>
      </c>
      <c r="L7" s="33">
        <v>0</v>
      </c>
      <c r="M7" s="33">
        <v>0</v>
      </c>
      <c r="N7" s="33">
        <v>0</v>
      </c>
      <c r="O7" s="33">
        <v>0</v>
      </c>
      <c r="P7" s="33">
        <v>0</v>
      </c>
      <c r="Q7" s="33">
        <v>0</v>
      </c>
      <c r="R7" s="33">
        <v>0</v>
      </c>
      <c r="S7" s="33">
        <v>0</v>
      </c>
      <c r="T7" s="33">
        <v>0</v>
      </c>
      <c r="U7" s="33">
        <v>-7518090</v>
      </c>
      <c r="V7" s="33">
        <v>0</v>
      </c>
      <c r="W7" s="34">
        <f>H7+I7+J7+K7-L7+M7+N7+O7+P7+Q7+R7+U7+V7+S7+T7</f>
        <v>5743354</v>
      </c>
      <c r="X7" s="33">
        <v>0</v>
      </c>
      <c r="Y7" s="34">
        <f>W7+X7</f>
        <v>5743354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13261444</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-7518090</v>
      </c>
      <c r="V10" s="34">
        <f t="shared" si="2"/>
        <v>0</v>
      </c>
      <c r="W10" s="34">
        <f t="shared" si="2"/>
        <v>5743354</v>
      </c>
      <c r="X10" s="34">
        <f t="shared" si="2"/>
        <v>0</v>
      </c>
      <c r="Y10" s="34">
        <f t="shared" si="2"/>
        <v>5743354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-400883</v>
      </c>
      <c r="W11" s="34">
        <f t="shared" ref="W11:W29" si="3">H11+I11+J11+K11-L11+M11+N11+O11+P11+Q11+R11+U11+V11+S11+T11</f>
        <v>-400883</v>
      </c>
      <c r="X11" s="33">
        <v>0</v>
      </c>
      <c r="Y11" s="34">
        <f t="shared" ref="Y11:Y29" si="4">W11+X11</f>
        <v>-400883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13261444</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-7518090</v>
      </c>
      <c r="V30" s="36">
        <f t="shared" si="5"/>
        <v>-400883</v>
      </c>
      <c r="W30" s="36">
        <f t="shared" si="5"/>
        <v>5342471</v>
      </c>
      <c r="X30" s="36">
        <f t="shared" si="5"/>
        <v>0</v>
      </c>
      <c r="Y30" s="36">
        <f t="shared" si="5"/>
        <v>5342471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-400883</v>
      </c>
      <c r="W33" s="34">
        <f t="shared" si="8"/>
        <v>-400883</v>
      </c>
      <c r="X33" s="34">
        <f t="shared" si="8"/>
        <v>0</v>
      </c>
      <c r="Y33" s="34">
        <f t="shared" si="8"/>
        <v>-400883</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13261444</v>
      </c>
      <c r="I36" s="33">
        <v>0</v>
      </c>
      <c r="J36" s="33">
        <v>0</v>
      </c>
      <c r="K36" s="33">
        <v>0</v>
      </c>
      <c r="L36" s="33">
        <v>0</v>
      </c>
      <c r="M36" s="33">
        <v>0</v>
      </c>
      <c r="N36" s="33">
        <v>0</v>
      </c>
      <c r="O36" s="33">
        <v>0</v>
      </c>
      <c r="P36" s="33">
        <v>0</v>
      </c>
      <c r="Q36" s="33">
        <v>0</v>
      </c>
      <c r="R36" s="33">
        <v>0</v>
      </c>
      <c r="S36" s="33">
        <v>0</v>
      </c>
      <c r="T36" s="33">
        <v>0</v>
      </c>
      <c r="U36" s="33">
        <v>-7918973</v>
      </c>
      <c r="V36" s="33">
        <v>0</v>
      </c>
      <c r="W36" s="37">
        <f>H36+I36+J36+K36-L36+M36+N36+O36+P36+Q36+R36+U36+V36+S36+T36</f>
        <v>5342471</v>
      </c>
      <c r="X36" s="33">
        <v>0</v>
      </c>
      <c r="Y36" s="37">
        <f t="shared" ref="Y36:Y38" si="12">W36+X36</f>
        <v>5342471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13261444</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-7918973</v>
      </c>
      <c r="V39" s="34">
        <f t="shared" si="14"/>
        <v>0</v>
      </c>
      <c r="W39" s="34">
        <f t="shared" si="14"/>
        <v>5342471</v>
      </c>
      <c r="X39" s="34">
        <f t="shared" si="14"/>
        <v>0</v>
      </c>
      <c r="Y39" s="34">
        <f t="shared" si="14"/>
        <v>5342471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482891</v>
      </c>
      <c r="W40" s="37">
        <f t="shared" ref="W40:W58" si="15">H40+I40+J40+K40-L40+M40+N40+O40+P40+Q40+R40+U40+V40+S40+T40</f>
        <v>482891</v>
      </c>
      <c r="X40" s="33">
        <v>0</v>
      </c>
      <c r="Y40" s="37">
        <f t="shared" ref="Y40:Y58" si="16">W40+X40</f>
        <v>482891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13261444</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-7918973</v>
      </c>
      <c r="V59" s="36">
        <f t="shared" si="17"/>
        <v>482891</v>
      </c>
      <c r="W59" s="36">
        <f t="shared" si="17"/>
        <v>5825362</v>
      </c>
      <c r="X59" s="36">
        <f t="shared" si="17"/>
        <v>0</v>
      </c>
      <c r="Y59" s="36">
        <f t="shared" si="17"/>
        <v>5825362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482891</v>
      </c>
      <c r="W62" s="37">
        <f t="shared" si="20"/>
        <v>482891</v>
      </c>
      <c r="X62" s="37">
        <f t="shared" si="20"/>
        <v>0</v>
      </c>
      <c r="Y62" s="37">
        <f t="shared" si="20"/>
        <v>482891</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16"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 Maraska</cp:lastModifiedBy>
  <cp:lastPrinted>2023-04-28T15:58:48Z</cp:lastPrinted>
  <dcterms:created xsi:type="dcterms:W3CDTF">2008-10-17T11:51:54Z</dcterms:created>
  <dcterms:modified xsi:type="dcterms:W3CDTF">2024-04-30T09:48:52Z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