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3 2023\Nacrt nekonsolidirano\"/>
    </mc:Choice>
  </mc:AlternateContent>
  <xr:revisionPtr revIDLastSave="0" documentId="13_ncr:1_{C61D5CDA-CD08-48E3-8C47-4BF73B5AE4EB}" xr6:coauthVersionLast="47" xr6:coauthVersionMax="47" xr10:uidLastSave="{00000000-0000-0000-0000-000000000000}"/>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8" l="1"/>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<sst xmlns="http://schemas.openxmlformats.org/spreadsheetml/2006/main" count="534" uniqueCount="468">
  <si>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</si>
  <si>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</si>
  <si>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</si>
  <si>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</si>
  <si>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</si>
  <si>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</si>
  <si>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</si>
  <si>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</si>
  <si>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</si>
  <si>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</si>
  <si>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</si>
  <si>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</si>
  <si>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</si>
  <si>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</si>
  <si>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</si>
  <si>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</si>
  <si>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</si>
  <si>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</si>
  <si>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</si>
  <si>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</si>
  <si>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</si>
  <si>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</si>
  <si>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</si>
  <si>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</si>
  <si>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</si>
  <si>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</si>
  <si>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</si>
  <si>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</si>
  <si>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</si>
  <si>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</si>
  <si>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</si>
  <si>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</si>
  <si>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</si>
  <si>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</si>
  <si>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</si>
  <si>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</si>
  <si>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</si>
  <si>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</si>
  <si>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</si>
  <si>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</si>
  <si>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</si>
  <si>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</si>
  <si>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</si>
  <si>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</si>
  <si>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</si>
  <si>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</si>
  <si>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</si>
  <si>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</si>
  <si>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</si>
  <si>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</si>
  <si>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</si>
  <si>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</si>
  <si>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</si>
  <si>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</si>
  <si>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</si>
  <si>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</si>
  <si>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</si>
  <si>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</si>
  <si>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</si>
  <si>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</si>
  <si>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</si>
  <si>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</si>
  <si>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</si>
  <si>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</si>
  <si>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</si>
  <si>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</si>
  <si>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</si>
  <si>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</si>
  <si>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</si>
  <si>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</si>
  <si>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</si>
  <si>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</si>
  <si>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</si>
  <si>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</si>
  <si>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</si>
  <si>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</si>
  <si>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</si>
  <si>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</si>
  <si>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</si>
  <si>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</si>
  <si>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</si>
  <si>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</si>
  <si>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</si>
  <si>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</si>
  <si>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</si>
  <si>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</si>
  <si>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</si>
  <si>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</si>
  <si>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</si>
  <si>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</si>
  <si>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</si>
  <si>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</si>
  <si>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</si>
  <si>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</si>
  <si>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</si>
  <si>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</si>
  <si>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</si>
  <si>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</si>
  <si>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</si>
  <si>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</si>
  <si>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</si>
  <si>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</si>
  <si>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</si>
  <si>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</si>
  <si>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</si>
  <si>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</si>
  <si>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</si>
  <si>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</si>
  <si>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</si>
  <si>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</si>
  <si>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</si>
  <si>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</si>
  <si>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</si>
  <si>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</si>
  <si>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</si>
  <si>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</si>
  <si>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</si>
  <si>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</si>
  <si>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</si>
  <si>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</si>
  <si>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</si>
  <si>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</si>
  <si>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</si>
  <si>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</si>
  <si>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</si>
  <si>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</si>
  <si>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</si>
  <si>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</si>
  <si>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</si>
  <si>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</si>
  <si>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</si>
  <si>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</si>
  <si>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</si>
  <si>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</si>
  <si>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</si>
  <si>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</si>
  <si>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</si>
  <si>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</si>
  <si>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</si>
  <si>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</si>
  <si>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</si>
  <si>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</si>
  <si>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</si>
  <si>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</si>
  <si>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</si>
  <si>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</si>
  <si>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</si>
  <si>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</si>
  <si>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</si>
  <si>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</si>
  <si>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</si>
  <si>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</si>
  <si>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</si>
  <si>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</si>
  <si>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</si>
  <si>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</si>
  <si>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</si>
  <si>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</si>
  <si>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</si>
  <si>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</si>
  <si>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</si>
  <si>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</si>
  <si>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</si>
  <si>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</si>
  <si>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</si>
  <si>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</si>
  <si>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</si>
  <si>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</si>
  <si>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</si>
  <si>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</si>
  <si>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</si>
  <si>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</si>
  <si>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</si>
  <si>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</si>
  <si>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</si>
  <si>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</si>
  <si>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</si>
  <si>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</si>
  <si>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</si>
  <si>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</si>
  <si>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</si>
  <si>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</si>
  <si>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</si>
  <si>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</si>
  <si>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</si>
  <si>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</si>
  <si>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</si>
  <si>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</si>
  <si>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</si>
  <si>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</si>
  <si>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</si>
  <si>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</si>
  <si>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</si>
  <si>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</si>
  <si>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</si>
  <si>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</si>
  <si>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</si>
  <si>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</si>
  <si>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</si>
  <si>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</si>
  <si>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</si>
  <si>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</si>
  <si>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</si>
  <si>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</si>
  <si>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</si>
  <si>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</si>
  <si>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</si>
  <si>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</si>
  <si>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</si>
  <si>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</si>
  <si>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</si>
  <si>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</si>
  <si>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</si>
  <si>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</si>
  <si>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</si>
  <si>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</si>
  <si>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</si>
  <si>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</si>
  <si>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</si>
  <si>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</si>
  <si>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</si>
  <si>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</si>
  <si>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</si>
  <si>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</si>
  <si>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</si>
  <si>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</si>
  <si>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</si>
  <si>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</si>
  <si>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</si>
  <si>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</si>
  <si>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</si>
  <si>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</si>
  <si>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</si>
  <si>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</si>
  <si>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</si>
  <si>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</si>
  <si>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</si>
  <si>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</si>
  <si>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</si>
  <si>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</si>
  <si>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</si>
  <si>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</si>
  <si>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</si>
  <si>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</si>
  <si>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</si>
  <si>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</si>
  <si>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</si>
  <si>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</si>
  <si>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</si>
  <si>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</si>
  <si>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</si>
  <si>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</si>
  <si>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</si>
  <si>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</si>
  <si>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</si>
  <si>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</si>
  <si>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</si>
  <si>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</si>
  <si>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</si>
  <si>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</si>
  <si>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</si>
  <si>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</si>
  <si>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</si>
  <si>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</si>
  <si>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</si>
  <si>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</si>
  <si>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</si>
  <si>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</si>
  <si>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</si>
  <si>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</si>
  <si>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</si>
  <si>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</si>
  <si>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</si>
  <si>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</si>
  <si>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</si>
  <si>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</si>
  <si>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</si>
  <si>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</si>
  <si>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</si>
  <si>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</si>
  <si>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</si>
  <si>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</si>
  <si>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</si>
  <si>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</si>
  <si>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</si>
  <si>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</si>
  <si>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</si>
  <si>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</si>
  <si>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</si>
  <si>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</si>
  <si>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</si>
  <si>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</si>
  <si>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</si>
  <si>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</si>
  <si>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</si>
  <si>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</si>
  <si>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</si>
  <si>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</si>
  <si>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</si>
  <si>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</si>
  <si>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</si>
  <si>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</si>
  <si>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</si>
  <si>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</si>
  <si>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</si>
  <si>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</si>
  <si>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</si>
  <si>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</si>
  <si>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</si>
  <si>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</si>
  <si>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</si>
  <si>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</si>
  <si>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</si>
  <si>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</si>
  <si>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</si>
  <si>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</si>
  <si>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</si>
  <si>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</si>
  <si>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</si>
  <si>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</si>
  <si>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</si>
  <si>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</si>
  <si>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</si>
  <si>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</si>
  <si>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</si>
  <si>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</si>
  <si>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</si>
  <si>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</si>
  <si>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</si>
  <si>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</si>
  <si>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</si>
  <si>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</si>
  <si>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</si>
  <si>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</si>
  <si>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</si>
  <si>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</si>
  <si>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</si>
  <si>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</si>
  <si>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</si>
  <si>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</si>
  <si>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</si>
  <si>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</si>
  <si>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</si>
  <si>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</si>
  <si>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</si>
  <si>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</si>
  <si>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</si>
  <si>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</si>
  <si>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</si>
  <si>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</si>
  <si>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</si>
  <si>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</si>
  <si>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</si>
  <si>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</si>
  <si>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</si>
  <si>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</si>
  <si>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</si>
  <si>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</si>
  <si>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</si>
  <si>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</si>
  <si>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</si>
  <si>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</si>
  <si>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</si>
  <si>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</si>
  <si>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</si>
  <si>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</si>
  <si>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</si>
  <si>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</si>
  <si>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</si>
  <si>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</si>
  <si>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</si>
  <si>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</si>
  <si>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</si>
  <si>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</si>
  <si>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</si>
  <si>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</si>
  <si>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</si>
  <si>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</si>
  <si>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</si>
  <si>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</si>
  <si>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</si>
  <si>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</si>
  <si>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</si>
  <si>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</si>
  <si>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</si>
  <si>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</si>
  <si>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</si>
  <si>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</si>
  <si>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</si>
  <si>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</si>
  <si>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</si>
  <si>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</si>
  <si>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</si>
  <si>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</si>
  <si>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</si>
  <si>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</si>
  <si>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</si>
  <si>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</si>
  <si>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</si>
  <si>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</si>
  <si>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</si>
  <si>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</si>
  <si>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</si>
  <si>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</si>
  <si>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</si>
  <si>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</si>
  <si>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</si>
  <si>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</si>
  <si>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</si>
  <si>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</si>
  <si>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</si>
  <si>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</si>
  <si>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</si>
  <si>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</si>
  <si>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</si>
  <si>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</si>
  <si>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</si>
  <si>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</si>
  <si>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</si>
  <si>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</si>
  <si>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</si>
  <si>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</si>
  <si>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</si>
  <si>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</si>
  <si>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</si>
  <si>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</si>
  <si>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</si>
  <si>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</si>
  <si>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</si>
  <si>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</si>
  <si>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</si>
  <si>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</si>
  <si>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</si>
  <si>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</si>
  <si>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</si>
  <si>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</si>
  <si>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</si>
  <si>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</si>
  <si>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</si>
  <si>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</si>
  <si>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</si>
  <si>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</si>
  <si>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</si>
  <si>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</si>
  <si>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</si>
  <si>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</si>
  <si>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</si>
  <si>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</si>
  <si>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</si>
  <si>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05308968</t>
  </si>
  <si>
    <t>HR</t>
  </si>
  <si>
    <t>081328074</t>
  </si>
  <si>
    <t>52157649749</t>
  </si>
  <si>
    <t>747800L0PAW57B19B291</t>
  </si>
  <si>
    <t>102837</t>
  </si>
  <si>
    <t>Primo Real Estate d.d.</t>
  </si>
  <si>
    <t>Ulica Miroslava Miholića 2</t>
  </si>
  <si>
    <t>Zagreb</t>
  </si>
  <si>
    <t>info@primo.hr</t>
  </si>
  <si>
    <t>SASSARI D.O.O.</t>
  </si>
  <si>
    <t>sasa@sassari.hr</t>
  </si>
  <si>
    <t>SAŠA BEĆIROVIĆ</t>
  </si>
  <si>
    <t>0915852627</t>
  </si>
  <si>
    <t>stanje na dan 30.09.2023</t>
  </si>
  <si>
    <t>Obveznik: Primo Real Estate d.d.</t>
  </si>
  <si>
    <t>u razdoblju 01.01.2023 do 30.09.2023</t>
  </si>
  <si>
    <t>u razdoblju 01.01.2023. do .30.09.2023.</t>
  </si>
  <si>
    <r>
      <t xml:space="preserve">BILJEŠKE UZ FINANCIJSKE IZVJEŠTAJE - TFI
(koji se sastavljaju za tromjesečna razdoblja)
Naziv izdavatelja:  Primo Real Estate d.d.
OIB:  52157649749
Izvještajno razdoblje: 01.01.-30.09.2023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</si>
</sst>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4" zoomScaleNormal="100" zoomScaleSheetLayoutView="100" workbookViewId="0">
      <selection activeCell="C19" sqref="C19:J1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45199</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10000</v>
      </c>
      <c r="D21" s="156"/>
      <c r="E21" s="149"/>
      <c r="F21" s="149"/>
      <c r="G21" s="160" t="s">
        <v>457</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456</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342</v>
      </c>
      <c r="D50" s="156"/>
      <c r="E50" s="182" t="s">
        <v>344</v>
      </c>
      <c r="F50" s="183"/>
      <c r="G50" s="160" t="s">
        <v>459</v>
      </c>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461</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462</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460</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5" zoomScaleNormal="100" zoomScaleSheetLayoutView="115" workbookViewId="0">
      <selection activeCell="I84" sqref="I8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47018532</v>
      </c>
      <c r="I9" s="82">
        <f>I10+I17+I27+I38+I43</f>
        <v>47469930</v>
      </c>
    </row>
    <row r="10" spans="1:9" ht="12.75" customHeight="1" x14ac:dyDescent="0.2">
      <c r="A10" s="191" t="s">
        <v>5</v>
      </c>
      <c r="B10" s="191"/>
      <c r="C10" s="191"/>
      <c r="D10" s="191"/>
      <c r="E10" s="191"/>
      <c r="F10" s="191"/>
      <c r="G10" s="12">
        <v>3</v>
      </c>
      <c r="H10" s="82">
        <f>H11+H12+H13+H14+H15+H16</f>
        <v>9059</v>
      </c>
      <c r="I10" s="82">
        <f>I11+I12+I13+I14+I15+I16</f>
        <v>6794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9059</v>
      </c>
      <c r="I16" s="18">
        <v>6794</v>
      </c>
    </row>
    <row r="17" spans="1:9" ht="12.75" customHeight="1" x14ac:dyDescent="0.2">
      <c r="A17" s="191" t="s">
        <v>12</v>
      </c>
      <c r="B17" s="191"/>
      <c r="C17" s="191"/>
      <c r="D17" s="191"/>
      <c r="E17" s="191"/>
      <c r="F17" s="191"/>
      <c r="G17" s="12">
        <v>10</v>
      </c>
      <c r="H17" s="82">
        <f>H18+H19+H20+H21+H22+H23+H24+H25+H26</f>
        <v>20527616</v>
      </c>
      <c r="I17" s="82">
        <f>I18+I19+I20+I21+I22+I23+I24+I25+I26</f>
        <v>21817884</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29455</v>
      </c>
      <c r="I20" s="18">
        <v>53508</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1416171</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20498161</v>
      </c>
      <c r="I26" s="18">
        <v>20348205</v>
      </c>
    </row>
    <row r="27" spans="1:9" ht="12.75" customHeight="1" x14ac:dyDescent="0.2">
      <c r="A27" s="191" t="s">
        <v>22</v>
      </c>
      <c r="B27" s="191"/>
      <c r="C27" s="191"/>
      <c r="D27" s="191"/>
      <c r="E27" s="191"/>
      <c r="F27" s="191"/>
      <c r="G27" s="12">
        <v>20</v>
      </c>
      <c r="H27" s="82">
        <f>SUM(H28:H37)</f>
        <v>26478909</v>
      </c>
      <c r="I27" s="82">
        <f>SUM(I28:I37)</f>
        <v>25642304</v>
      </c>
    </row>
    <row r="28" spans="1:9" ht="12.75" customHeight="1" x14ac:dyDescent="0.2">
      <c r="A28" s="190" t="s">
        <v>23</v>
      </c>
      <c r="B28" s="190"/>
      <c r="C28" s="190"/>
      <c r="D28" s="190"/>
      <c r="E28" s="190"/>
      <c r="F28" s="190"/>
      <c r="G28" s="11">
        <v>21</v>
      </c>
      <c r="H28" s="18">
        <v>22842304</v>
      </c>
      <c r="I28" s="18">
        <v>22842304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3636605</v>
      </c>
      <c r="I30" s="18">
        <v>2800000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2948</v>
      </c>
      <c r="I43" s="18">
        <v>2948</v>
      </c>
    </row>
    <row r="44" spans="1:9" ht="12.75" customHeight="1" x14ac:dyDescent="0.2">
      <c r="A44" s="192" t="s">
        <v>303</v>
      </c>
      <c r="B44" s="192"/>
      <c r="C44" s="192"/>
      <c r="D44" s="192"/>
      <c r="E44" s="192"/>
      <c r="F44" s="192"/>
      <c r="G44" s="12">
        <v>37</v>
      </c>
      <c r="H44" s="82">
        <f>H45+H53+H60+H70</f>
        <v>1998602</v>
      </c>
      <c r="I44" s="82">
        <f>I45+I53+I60+I70</f>
        <v>2078047</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36314</v>
      </c>
      <c r="I53" s="82">
        <f>SUM(I54:I59)</f>
        <v>675535</v>
      </c>
    </row>
    <row r="54" spans="1:9" ht="12.75" customHeight="1" x14ac:dyDescent="0.2">
      <c r="A54" s="190" t="s">
        <v>48</v>
      </c>
      <c r="B54" s="190"/>
      <c r="C54" s="190"/>
      <c r="D54" s="190"/>
      <c r="E54" s="190"/>
      <c r="F54" s="190"/>
      <c r="G54" s="11">
        <v>47</v>
      </c>
      <c r="H54" s="18">
        <v>35784</v>
      </c>
      <c r="I54" s="18">
        <v>672239</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0</v>
      </c>
      <c r="I56" s="18">
        <v>0</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530</v>
      </c>
      <c r="I58" s="18">
        <v>3296</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1962288</v>
      </c>
      <c r="I70" s="18">
        <v>1402512</v>
      </c>
    </row>
    <row r="71" spans="1:9" ht="12.75" customHeight="1" x14ac:dyDescent="0.2">
      <c r="A71" s="206" t="s">
        <v>58</v>
      </c>
      <c r="B71" s="206"/>
      <c r="C71" s="206"/>
      <c r="D71" s="206"/>
      <c r="E71" s="206"/>
      <c r="F71" s="206"/>
      <c r="G71" s="11">
        <v>64</v>
      </c>
      <c r="H71" s="18">
        <v>15870</v>
      </c>
      <c r="I71" s="18">
        <v>3950</v>
      </c>
    </row>
    <row r="72" spans="1:9" ht="12.75" customHeight="1" x14ac:dyDescent="0.2">
      <c r="A72" s="192" t="s">
        <v>304</v>
      </c>
      <c r="B72" s="192"/>
      <c r="C72" s="192"/>
      <c r="D72" s="192"/>
      <c r="E72" s="192"/>
      <c r="F72" s="192"/>
      <c r="G72" s="12">
        <v>65</v>
      </c>
      <c r="H72" s="82">
        <f>H8+H9+H44+H71</f>
        <v>49033004</v>
      </c>
      <c r="I72" s="82">
        <f>I8+I9+I44+I71</f>
        <v>49551927</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48844450</v>
      </c>
      <c r="I75" s="83">
        <f>I76+I77+I78+I84+I85+I91+I94+I97</f>
        <v>49394558</v>
      </c>
    </row>
    <row r="76" spans="1:9" ht="12.75" customHeight="1" x14ac:dyDescent="0.2">
      <c r="A76" s="190" t="s">
        <v>61</v>
      </c>
      <c r="B76" s="190"/>
      <c r="C76" s="190"/>
      <c r="D76" s="190"/>
      <c r="E76" s="190"/>
      <c r="F76" s="190"/>
      <c r="G76" s="11">
        <v>68</v>
      </c>
      <c r="H76" s="18">
        <v>45314221</v>
      </c>
      <c r="I76" s="18">
        <v>45314221</v>
      </c>
    </row>
    <row r="77" spans="1:9" ht="12.75" customHeight="1" x14ac:dyDescent="0.2">
      <c r="A77" s="190" t="s">
        <v>62</v>
      </c>
      <c r="B77" s="190"/>
      <c r="C77" s="190"/>
      <c r="D77" s="190"/>
      <c r="E77" s="190"/>
      <c r="F77" s="190"/>
      <c r="G77" s="11">
        <v>69</v>
      </c>
      <c r="H77" s="18">
        <v>2390908</v>
      </c>
      <c r="I77" s="18">
        <v>2390908</v>
      </c>
    </row>
    <row r="78" spans="1:9" ht="12.75" customHeight="1" x14ac:dyDescent="0.2">
      <c r="A78" s="191" t="s">
        <v>63</v>
      </c>
      <c r="B78" s="191"/>
      <c r="C78" s="191"/>
      <c r="D78" s="191"/>
      <c r="E78" s="191"/>
      <c r="F78" s="191"/>
      <c r="G78" s="12">
        <v>70</v>
      </c>
      <c r="H78" s="83">
        <f>SUM(H79:H83)</f>
        <v>55749</v>
      </c>
      <c r="I78" s="83">
        <f>SUM(I79:I83)</f>
        <v>115062</v>
      </c>
    </row>
    <row r="79" spans="1:9" ht="12.75" customHeight="1" x14ac:dyDescent="0.2">
      <c r="A79" s="190" t="s">
        <v>64</v>
      </c>
      <c r="B79" s="190"/>
      <c r="C79" s="190"/>
      <c r="D79" s="190"/>
      <c r="E79" s="190"/>
      <c r="F79" s="190"/>
      <c r="G79" s="11">
        <v>71</v>
      </c>
      <c r="H79" s="18">
        <v>55016</v>
      </c>
      <c r="I79" s="18">
        <v>109195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733</v>
      </c>
      <c r="I83" s="18">
        <v>5867</v>
      </c>
    </row>
    <row r="84" spans="1:9" ht="12.75" customHeight="1" x14ac:dyDescent="0.2">
      <c r="A84" s="207" t="s">
        <v>69</v>
      </c>
      <c r="B84" s="207"/>
      <c r="C84" s="207"/>
      <c r="D84" s="207"/>
      <c r="E84" s="207"/>
      <c r="F84" s="207"/>
      <c r="G84" s="42">
        <v>76</v>
      </c>
      <c r="H84" s="43">
        <v>0</v>
      </c>
      <c r="I84" s="43">
        <v>0</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0</v>
      </c>
      <c r="I91" s="82">
        <f>I92-I93</f>
        <v>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1083572</v>
      </c>
      <c r="I94" s="82">
        <f>I95-I96</f>
        <v>1574367</v>
      </c>
    </row>
    <row r="95" spans="1:9" ht="12.75" customHeight="1" x14ac:dyDescent="0.2">
      <c r="A95" s="190" t="s">
        <v>74</v>
      </c>
      <c r="B95" s="190"/>
      <c r="C95" s="190"/>
      <c r="D95" s="190"/>
      <c r="E95" s="190"/>
      <c r="F95" s="190"/>
      <c r="G95" s="11">
        <v>87</v>
      </c>
      <c r="H95" s="18">
        <v>1083572</v>
      </c>
      <c r="I95" s="18">
        <v>1574367</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18293</v>
      </c>
      <c r="I98" s="82">
        <f>SUM(I99:I104)</f>
        <v>0</v>
      </c>
    </row>
    <row r="99" spans="1:9" ht="12.75" customHeight="1" x14ac:dyDescent="0.2">
      <c r="A99" s="190" t="s">
        <v>77</v>
      </c>
      <c r="B99" s="190"/>
      <c r="C99" s="190"/>
      <c r="D99" s="190"/>
      <c r="E99" s="190"/>
      <c r="F99" s="190"/>
      <c r="G99" s="11">
        <v>91</v>
      </c>
      <c r="H99" s="18">
        <v>1914</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16379</v>
      </c>
      <c r="I104" s="18">
        <v>0</v>
      </c>
    </row>
    <row r="105" spans="1:9" ht="12.75" customHeight="1" x14ac:dyDescent="0.2">
      <c r="A105" s="192" t="s">
        <v>356</v>
      </c>
      <c r="B105" s="192"/>
      <c r="C105" s="192"/>
      <c r="D105" s="192"/>
      <c r="E105" s="192"/>
      <c r="F105" s="192"/>
      <c r="G105" s="12">
        <v>97</v>
      </c>
      <c r="H105" s="82">
        <f>SUM(H106:H116)</f>
        <v>4320</v>
      </c>
      <c r="I105" s="82">
        <f>SUM(I106:I116)</f>
        <v>2764</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4320</v>
      </c>
      <c r="I111" s="18">
        <v>2764</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165941</v>
      </c>
      <c r="I117" s="82">
        <f>SUM(I118:I131)</f>
        <v>154605</v>
      </c>
    </row>
    <row r="118" spans="1:9" ht="12.75" customHeight="1" x14ac:dyDescent="0.2">
      <c r="A118" s="190" t="s">
        <v>83</v>
      </c>
      <c r="B118" s="190"/>
      <c r="C118" s="190"/>
      <c r="D118" s="190"/>
      <c r="E118" s="190"/>
      <c r="F118" s="190"/>
      <c r="G118" s="11">
        <v>110</v>
      </c>
      <c r="H118" s="18">
        <v>0</v>
      </c>
      <c r="I118" s="18">
        <v>123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2028</v>
      </c>
      <c r="I123" s="18">
        <v>2088</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47459</v>
      </c>
      <c r="I125" s="18">
        <v>56930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2909</v>
      </c>
      <c r="I127" s="18">
        <v>2909</v>
      </c>
    </row>
    <row r="128" spans="1:9" x14ac:dyDescent="0.2">
      <c r="A128" s="190" t="s">
        <v>95</v>
      </c>
      <c r="B128" s="190"/>
      <c r="C128" s="190"/>
      <c r="D128" s="190"/>
      <c r="E128" s="190"/>
      <c r="F128" s="190"/>
      <c r="G128" s="11">
        <v>120</v>
      </c>
      <c r="H128" s="18">
        <v>113545</v>
      </c>
      <c r="I128" s="18">
        <v>92555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49033004</v>
      </c>
      <c r="I133" s="82">
        <f>I75+I98+I105+I117+I132</f>
        <v>49551927</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2" zoomScale="115" zoomScaleNormal="115" zoomScaleSheetLayoutView="110" workbookViewId="0">
      <selection activeCell="J44" sqref="J4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1660539</v>
      </c>
      <c r="I8" s="48">
        <f>SUM(I9:I13)</f>
        <v>543959</v>
      </c>
      <c r="J8" s="48">
        <f>SUM(J9:J13)</f>
        <v>2086961</v>
      </c>
      <c r="K8" s="48">
        <f>SUM(K9:K13)</f>
        <v>717224</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1641413</v>
      </c>
      <c r="I10" s="49">
        <v>540436</v>
      </c>
      <c r="J10" s="49">
        <v>1980011</v>
      </c>
      <c r="K10" s="49">
        <v>698025</v>
      </c>
    </row>
    <row r="11" spans="1:11" ht="12.75" customHeight="1" x14ac:dyDescent="0.2">
      <c r="A11" s="190" t="s">
        <v>117</v>
      </c>
      <c r="B11" s="190"/>
      <c r="C11" s="190"/>
      <c r="D11" s="190"/>
      <c r="E11" s="190"/>
      <c r="F11" s="190"/>
      <c r="G11" s="11">
        <v>4</v>
      </c>
      <c r="H11" s="49">
        <v>615</v>
      </c>
      <c r="I11" s="49">
        <v>205</v>
      </c>
      <c r="J11" s="49">
        <v>662</v>
      </c>
      <c r="K11" s="49">
        <v>224</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18511</v>
      </c>
      <c r="I13" s="49">
        <v>3318</v>
      </c>
      <c r="J13" s="49">
        <v>106288</v>
      </c>
      <c r="K13" s="49">
        <v>18975</v>
      </c>
    </row>
    <row r="14" spans="1:11" ht="12.75" customHeight="1" x14ac:dyDescent="0.2">
      <c r="A14" s="224" t="s">
        <v>360</v>
      </c>
      <c r="B14" s="224"/>
      <c r="C14" s="224"/>
      <c r="D14" s="224"/>
      <c r="E14" s="224"/>
      <c r="F14" s="224"/>
      <c r="G14" s="12">
        <v>7</v>
      </c>
      <c r="H14" s="48">
        <f>H15+H16+H20+H24+H25+H26+H29+H36</f>
        <v>735441</v>
      </c>
      <c r="I14" s="48">
        <f>I15+I16+I20+I24+I25+I26+I29+I36</f>
        <v>257447</v>
      </c>
      <c r="J14" s="48">
        <f>J15+J16+J20+J24+J25+J26+J29+J36</f>
        <v>1026056</v>
      </c>
      <c r="K14" s="48">
        <f>K15+K16+K20+K24+K25+K26+K29+K36</f>
        <v>394993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448187</v>
      </c>
      <c r="I16" s="48">
        <f>SUM(I17:I19)</f>
        <v>160618</v>
      </c>
      <c r="J16" s="48">
        <f>SUM(J17:J19)</f>
        <v>721102</v>
      </c>
      <c r="K16" s="48">
        <f>SUM(K17:K19)</f>
        <v>293802</v>
      </c>
    </row>
    <row r="17" spans="1:11" ht="12.75" customHeight="1" x14ac:dyDescent="0.2">
      <c r="A17" s="225" t="s">
        <v>120</v>
      </c>
      <c r="B17" s="225"/>
      <c r="C17" s="225"/>
      <c r="D17" s="225"/>
      <c r="E17" s="225"/>
      <c r="F17" s="225"/>
      <c r="G17" s="11">
        <v>10</v>
      </c>
      <c r="H17" s="49">
        <v>1074</v>
      </c>
      <c r="I17" s="49">
        <v>338</v>
      </c>
      <c r="J17" s="49">
        <v>336631</v>
      </c>
      <c r="K17" s="49">
        <v>156300</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447113</v>
      </c>
      <c r="I19" s="49">
        <v>160280</v>
      </c>
      <c r="J19" s="49">
        <v>384471</v>
      </c>
      <c r="K19" s="49">
        <v>137502</v>
      </c>
    </row>
    <row r="20" spans="1:11" ht="12.75" customHeight="1" x14ac:dyDescent="0.2">
      <c r="A20" s="191" t="s">
        <v>441</v>
      </c>
      <c r="B20" s="191"/>
      <c r="C20" s="191"/>
      <c r="D20" s="191"/>
      <c r="E20" s="191"/>
      <c r="F20" s="191"/>
      <c r="G20" s="12">
        <v>13</v>
      </c>
      <c r="H20" s="48">
        <f>SUM(H21:H23)</f>
        <v>47041</v>
      </c>
      <c r="I20" s="48">
        <f>SUM(I21:I23)</f>
        <v>15680</v>
      </c>
      <c r="J20" s="48">
        <f>SUM(J21:J23)</f>
        <v>64958</v>
      </c>
      <c r="K20" s="48">
        <f>SUM(K21:K23)</f>
        <v>15715</v>
      </c>
    </row>
    <row r="21" spans="1:11" ht="12.75" customHeight="1" x14ac:dyDescent="0.2">
      <c r="A21" s="225" t="s">
        <v>105</v>
      </c>
      <c r="B21" s="225"/>
      <c r="C21" s="225"/>
      <c r="D21" s="225"/>
      <c r="E21" s="225"/>
      <c r="F21" s="225"/>
      <c r="G21" s="11">
        <v>14</v>
      </c>
      <c r="H21" s="49">
        <v>26798</v>
      </c>
      <c r="I21" s="49">
        <v>8932</v>
      </c>
      <c r="J21" s="49">
        <v>35509</v>
      </c>
      <c r="K21" s="49">
        <v>8951</v>
      </c>
    </row>
    <row r="22" spans="1:11" ht="12.75" customHeight="1" x14ac:dyDescent="0.2">
      <c r="A22" s="225" t="s">
        <v>106</v>
      </c>
      <c r="B22" s="225"/>
      <c r="C22" s="225"/>
      <c r="D22" s="225"/>
      <c r="E22" s="225"/>
      <c r="F22" s="225"/>
      <c r="G22" s="11">
        <v>15</v>
      </c>
      <c r="H22" s="49">
        <v>13581</v>
      </c>
      <c r="I22" s="49">
        <v>4527</v>
      </c>
      <c r="J22" s="49">
        <v>20249</v>
      </c>
      <c r="K22" s="49">
        <v>4538</v>
      </c>
    </row>
    <row r="23" spans="1:11" ht="12.75" customHeight="1" x14ac:dyDescent="0.2">
      <c r="A23" s="225" t="s">
        <v>107</v>
      </c>
      <c r="B23" s="225"/>
      <c r="C23" s="225"/>
      <c r="D23" s="225"/>
      <c r="E23" s="225"/>
      <c r="F23" s="225"/>
      <c r="G23" s="11">
        <v>16</v>
      </c>
      <c r="H23" s="49">
        <v>6662</v>
      </c>
      <c r="I23" s="49">
        <v>2221</v>
      </c>
      <c r="J23" s="49">
        <v>9200</v>
      </c>
      <c r="K23" s="49">
        <v>2226</v>
      </c>
    </row>
    <row r="24" spans="1:11" ht="12.75" customHeight="1" x14ac:dyDescent="0.2">
      <c r="A24" s="190" t="s">
        <v>108</v>
      </c>
      <c r="B24" s="190"/>
      <c r="C24" s="190"/>
      <c r="D24" s="190"/>
      <c r="E24" s="190"/>
      <c r="F24" s="190"/>
      <c r="G24" s="11">
        <v>17</v>
      </c>
      <c r="H24" s="49">
        <v>202236</v>
      </c>
      <c r="I24" s="49">
        <v>67536</v>
      </c>
      <c r="J24" s="49">
        <v>203036</v>
      </c>
      <c r="K24" s="49">
        <v>67720</v>
      </c>
    </row>
    <row r="25" spans="1:11" ht="12.75" customHeight="1" x14ac:dyDescent="0.2">
      <c r="A25" s="190" t="s">
        <v>109</v>
      </c>
      <c r="B25" s="190"/>
      <c r="C25" s="190"/>
      <c r="D25" s="190"/>
      <c r="E25" s="190"/>
      <c r="F25" s="190"/>
      <c r="G25" s="11">
        <v>18</v>
      </c>
      <c r="H25" s="49">
        <v>37977</v>
      </c>
      <c r="I25" s="49">
        <v>13613</v>
      </c>
      <c r="J25" s="49">
        <v>36960</v>
      </c>
      <c r="K25" s="49">
        <v>17756</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11</v>
      </c>
      <c r="I37" s="48">
        <f>SUM(I38:I47)</f>
        <v>1</v>
      </c>
      <c r="J37" s="48">
        <f>SUM(J38:J47)</f>
        <v>716563</v>
      </c>
      <c r="K37" s="48">
        <f>SUM(K38:K47)</f>
        <v>18914</v>
      </c>
    </row>
    <row r="38" spans="1:11" ht="12.75" customHeight="1" x14ac:dyDescent="0.2">
      <c r="A38" s="190" t="s">
        <v>131</v>
      </c>
      <c r="B38" s="190"/>
      <c r="C38" s="190"/>
      <c r="D38" s="190"/>
      <c r="E38" s="190"/>
      <c r="F38" s="190"/>
      <c r="G38" s="11">
        <v>31</v>
      </c>
      <c r="H38" s="49">
        <v>0</v>
      </c>
      <c r="I38" s="49">
        <v>0</v>
      </c>
      <c r="J38" s="49">
        <v>650240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66323</v>
      </c>
      <c r="K41" s="49">
        <v>18914</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10</v>
      </c>
      <c r="I44" s="49">
        <v>0</v>
      </c>
      <c r="J44" s="49">
        <v>0</v>
      </c>
      <c r="K44" s="49">
        <v>0</v>
      </c>
    </row>
    <row r="45" spans="1:11" ht="12.75" customHeight="1" x14ac:dyDescent="0.2">
      <c r="A45" s="190" t="s">
        <v>138</v>
      </c>
      <c r="B45" s="190"/>
      <c r="C45" s="190"/>
      <c r="D45" s="190"/>
      <c r="E45" s="190"/>
      <c r="F45" s="190"/>
      <c r="G45" s="11">
        <v>38</v>
      </c>
      <c r="H45" s="49">
        <v>1</v>
      </c>
      <c r="I45" s="49">
        <v>1</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294</v>
      </c>
      <c r="I48" s="48">
        <f>SUM(I49:I55)</f>
        <v>92</v>
      </c>
      <c r="J48" s="48">
        <f>SUM(J49:J55)</f>
        <v>414</v>
      </c>
      <c r="K48" s="48">
        <f>SUM(K49:K55)</f>
        <v>148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293</v>
      </c>
      <c r="I51" s="49">
        <v>92</v>
      </c>
      <c r="J51" s="49">
        <v>219</v>
      </c>
      <c r="K51" s="49">
        <v>67</v>
      </c>
    </row>
    <row r="52" spans="1:11" ht="12.75" customHeight="1" x14ac:dyDescent="0.2">
      <c r="A52" s="228" t="s">
        <v>144</v>
      </c>
      <c r="B52" s="228"/>
      <c r="C52" s="228"/>
      <c r="D52" s="228"/>
      <c r="E52" s="228"/>
      <c r="F52" s="228"/>
      <c r="G52" s="11">
        <v>45</v>
      </c>
      <c r="H52" s="49">
        <v>1</v>
      </c>
      <c r="I52" s="49">
        <v>0</v>
      </c>
      <c r="J52" s="49">
        <v>195</v>
      </c>
      <c r="K52" s="49">
        <v>81</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1660550</v>
      </c>
      <c r="I60" s="48">
        <f t="shared" ref="I60:K60" si="0">I8+I37+I56+I57</f>
        <v>543960</v>
      </c>
      <c r="J60" s="48">
        <f t="shared" si="0"/>
        <v>2803524</v>
      </c>
      <c r="K60" s="48">
        <f t="shared" si="0"/>
        <v>736138</v>
      </c>
    </row>
    <row r="61" spans="1:11" ht="12.75" customHeight="1" x14ac:dyDescent="0.2">
      <c r="A61" s="224" t="s">
        <v>364</v>
      </c>
      <c r="B61" s="224"/>
      <c r="C61" s="224"/>
      <c r="D61" s="224"/>
      <c r="E61" s="224"/>
      <c r="F61" s="224"/>
      <c r="G61" s="12">
        <v>54</v>
      </c>
      <c r="H61" s="48">
        <f>H14+H48+H58+H59</f>
        <v>735735</v>
      </c>
      <c r="I61" s="48">
        <f t="shared" ref="I61:K61" si="1">I14+I48+I58+I59</f>
        <v>257539</v>
      </c>
      <c r="J61" s="48">
        <f t="shared" si="1"/>
        <v>1026470</v>
      </c>
      <c r="K61" s="48">
        <f t="shared" si="1"/>
        <v>395141</v>
      </c>
    </row>
    <row r="62" spans="1:11" ht="12.75" customHeight="1" x14ac:dyDescent="0.2">
      <c r="A62" s="224" t="s">
        <v>365</v>
      </c>
      <c r="B62" s="224"/>
      <c r="C62" s="224"/>
      <c r="D62" s="224"/>
      <c r="E62" s="224"/>
      <c r="F62" s="224"/>
      <c r="G62" s="12">
        <v>55</v>
      </c>
      <c r="H62" s="48">
        <f>H60-H61</f>
        <v>924815</v>
      </c>
      <c r="I62" s="48">
        <f t="shared" ref="I62:K62" si="2">I60-I61</f>
        <v>286421</v>
      </c>
      <c r="J62" s="48">
        <f t="shared" si="2"/>
        <v>1777054</v>
      </c>
      <c r="K62" s="48">
        <f t="shared" si="2"/>
        <v>340997</v>
      </c>
    </row>
    <row r="63" spans="1:11" ht="12.75" customHeight="1" x14ac:dyDescent="0.2">
      <c r="A63" s="229" t="s">
        <v>366</v>
      </c>
      <c r="B63" s="229"/>
      <c r="C63" s="229"/>
      <c r="D63" s="229"/>
      <c r="E63" s="229"/>
      <c r="F63" s="229"/>
      <c r="G63" s="12">
        <v>56</v>
      </c>
      <c r="H63" s="48">
        <f>+IF((H60-H61)&gt;0,(H60-H61),0)</f>
        <v>924815</v>
      </c>
      <c r="I63" s="48">
        <f t="shared" ref="I63:K63" si="3">+IF((I60-I61)&gt;0,(I60-I61),0)</f>
        <v>286421</v>
      </c>
      <c r="J63" s="48">
        <f t="shared" si="3"/>
        <v>1777054</v>
      </c>
      <c r="K63" s="48">
        <f t="shared" si="3"/>
        <v>340997</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166633</v>
      </c>
      <c r="I65" s="49">
        <v>49794</v>
      </c>
      <c r="J65" s="49">
        <v>202687</v>
      </c>
      <c r="K65" s="49">
        <v>61379</v>
      </c>
    </row>
    <row r="66" spans="1:11" ht="12.75" customHeight="1" x14ac:dyDescent="0.2">
      <c r="A66" s="224" t="s">
        <v>368</v>
      </c>
      <c r="B66" s="224"/>
      <c r="C66" s="224"/>
      <c r="D66" s="224"/>
      <c r="E66" s="224"/>
      <c r="F66" s="224"/>
      <c r="G66" s="12">
        <v>59</v>
      </c>
      <c r="H66" s="48">
        <f>H62-H65</f>
        <v>758182</v>
      </c>
      <c r="I66" s="48">
        <f t="shared" ref="I66:K66" si="5">I62-I65</f>
        <v>236627</v>
      </c>
      <c r="J66" s="48">
        <f t="shared" si="5"/>
        <v>1574367</v>
      </c>
      <c r="K66" s="48">
        <f t="shared" si="5"/>
        <v>279618</v>
      </c>
    </row>
    <row r="67" spans="1:11" ht="12.75" customHeight="1" x14ac:dyDescent="0.2">
      <c r="A67" s="229" t="s">
        <v>369</v>
      </c>
      <c r="B67" s="229"/>
      <c r="C67" s="229"/>
      <c r="D67" s="229"/>
      <c r="E67" s="229"/>
      <c r="F67" s="229"/>
      <c r="G67" s="12">
        <v>60</v>
      </c>
      <c r="H67" s="48">
        <f>+IF((H62-H65)&gt;0,(H62-H65),0)</f>
        <v>758182</v>
      </c>
      <c r="I67" s="48">
        <f t="shared" ref="I67:K67" si="6">+IF((I62-I65)&gt;0,(I62-I65),0)</f>
        <v>236627</v>
      </c>
      <c r="J67" s="48">
        <f t="shared" si="6"/>
        <v>1574367</v>
      </c>
      <c r="K67" s="48">
        <f t="shared" si="6"/>
        <v>279618</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758182</v>
      </c>
      <c r="I89" s="52">
        <v>236627</v>
      </c>
      <c r="J89" s="52">
        <v>1574367</v>
      </c>
      <c r="K89" s="52">
        <v>279618</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758182</v>
      </c>
      <c r="I109" s="51">
        <f>I89+I108</f>
        <v>236627</v>
      </c>
      <c r="J109" s="51">
        <f t="shared" ref="J109:K109" si="12">J89+J108</f>
        <v>1574367</v>
      </c>
      <c r="K109" s="51">
        <f t="shared" si="12"/>
        <v>279618</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62" sqref="I6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924815</v>
      </c>
      <c r="I8" s="64">
        <v>1777054</v>
      </c>
    </row>
    <row r="9" spans="1:9" ht="12.75" customHeight="1" x14ac:dyDescent="0.2">
      <c r="A9" s="248" t="s">
        <v>171</v>
      </c>
      <c r="B9" s="248"/>
      <c r="C9" s="248"/>
      <c r="D9" s="248"/>
      <c r="E9" s="248"/>
      <c r="F9" s="248"/>
      <c r="G9" s="65">
        <v>2</v>
      </c>
      <c r="H9" s="66">
        <f>H10+H11+H12+H13+H14+H15+H16+H17</f>
        <v>202519</v>
      </c>
      <c r="I9" s="66">
        <f>I10+I11+I12+I13+I14+I15+I16+I17</f>
        <v>136932</v>
      </c>
    </row>
    <row r="10" spans="1:9" ht="12.75" customHeight="1" x14ac:dyDescent="0.2">
      <c r="A10" s="225" t="s">
        <v>172</v>
      </c>
      <c r="B10" s="225"/>
      <c r="C10" s="225"/>
      <c r="D10" s="225"/>
      <c r="E10" s="225"/>
      <c r="F10" s="225"/>
      <c r="G10" s="63">
        <v>3</v>
      </c>
      <c r="H10" s="64">
        <v>202236</v>
      </c>
      <c r="I10" s="64">
        <v>203036</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-10</v>
      </c>
      <c r="I13" s="64">
        <v>-66323</v>
      </c>
    </row>
    <row r="14" spans="1:9" ht="12.75" customHeight="1" x14ac:dyDescent="0.2">
      <c r="A14" s="225" t="s">
        <v>176</v>
      </c>
      <c r="B14" s="225"/>
      <c r="C14" s="225"/>
      <c r="D14" s="225"/>
      <c r="E14" s="225"/>
      <c r="F14" s="225"/>
      <c r="G14" s="63">
        <v>7</v>
      </c>
      <c r="H14" s="64">
        <v>293</v>
      </c>
      <c r="I14" s="64">
        <v>219</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1127334</v>
      </c>
      <c r="I18" s="66">
        <f>I8+I9</f>
        <v>1913986</v>
      </c>
    </row>
    <row r="19" spans="1:9" ht="12.75" customHeight="1" x14ac:dyDescent="0.2">
      <c r="A19" s="248" t="s">
        <v>180</v>
      </c>
      <c r="B19" s="248"/>
      <c r="C19" s="248"/>
      <c r="D19" s="248"/>
      <c r="E19" s="248"/>
      <c r="F19" s="248"/>
      <c r="G19" s="65">
        <v>12</v>
      </c>
      <c r="H19" s="66">
        <f>H20+H21+H22+H23</f>
        <v>-16222</v>
      </c>
      <c r="I19" s="66">
        <f>I20+I21+I22+I23</f>
        <v>-564165</v>
      </c>
    </row>
    <row r="20" spans="1:9" ht="12.75" customHeight="1" x14ac:dyDescent="0.2">
      <c r="A20" s="225" t="s">
        <v>181</v>
      </c>
      <c r="B20" s="225"/>
      <c r="C20" s="225"/>
      <c r="D20" s="225"/>
      <c r="E20" s="225"/>
      <c r="F20" s="225"/>
      <c r="G20" s="63">
        <v>13</v>
      </c>
      <c r="H20" s="64">
        <v>-7309</v>
      </c>
      <c r="I20" s="64">
        <v>-11336</v>
      </c>
    </row>
    <row r="21" spans="1:9" ht="12.75" customHeight="1" x14ac:dyDescent="0.2">
      <c r="A21" s="225" t="s">
        <v>182</v>
      </c>
      <c r="B21" s="225"/>
      <c r="C21" s="225"/>
      <c r="D21" s="225"/>
      <c r="E21" s="225"/>
      <c r="F21" s="225"/>
      <c r="G21" s="63">
        <v>14</v>
      </c>
      <c r="H21" s="64">
        <v>1780</v>
      </c>
      <c r="I21" s="64">
        <v>-635925</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-10693</v>
      </c>
      <c r="I23" s="64">
        <v>83096</v>
      </c>
    </row>
    <row r="24" spans="1:9" ht="12.75" customHeight="1" x14ac:dyDescent="0.2">
      <c r="A24" s="247" t="s">
        <v>185</v>
      </c>
      <c r="B24" s="247"/>
      <c r="C24" s="247"/>
      <c r="D24" s="247"/>
      <c r="E24" s="247"/>
      <c r="F24" s="247"/>
      <c r="G24" s="65">
        <v>17</v>
      </c>
      <c r="H24" s="66">
        <f>H18+H19</f>
        <v>1111112</v>
      </c>
      <c r="I24" s="66">
        <f>I18+I19</f>
        <v>1349821</v>
      </c>
    </row>
    <row r="25" spans="1:9" ht="12.75" customHeight="1" x14ac:dyDescent="0.2">
      <c r="A25" s="190" t="s">
        <v>186</v>
      </c>
      <c r="B25" s="190"/>
      <c r="C25" s="190"/>
      <c r="D25" s="190"/>
      <c r="E25" s="190"/>
      <c r="F25" s="190"/>
      <c r="G25" s="63">
        <v>18</v>
      </c>
      <c r="H25" s="64">
        <v>-293</v>
      </c>
      <c r="I25" s="64">
        <v>-219</v>
      </c>
    </row>
    <row r="26" spans="1:9" ht="12.75" customHeight="1" x14ac:dyDescent="0.2">
      <c r="A26" s="190" t="s">
        <v>187</v>
      </c>
      <c r="B26" s="190"/>
      <c r="C26" s="190"/>
      <c r="D26" s="190"/>
      <c r="E26" s="190"/>
      <c r="F26" s="190"/>
      <c r="G26" s="63">
        <v>19</v>
      </c>
      <c r="H26" s="64">
        <v>-326584</v>
      </c>
      <c r="I26" s="64">
        <v>-236199</v>
      </c>
    </row>
    <row r="27" spans="1:9" ht="25.9" customHeight="1" x14ac:dyDescent="0.2">
      <c r="A27" s="252" t="s">
        <v>188</v>
      </c>
      <c r="B27" s="252"/>
      <c r="C27" s="252"/>
      <c r="D27" s="252"/>
      <c r="E27" s="252"/>
      <c r="F27" s="252"/>
      <c r="G27" s="65">
        <v>20</v>
      </c>
      <c r="H27" s="66">
        <f>H24+H25+H26</f>
        <v>784235</v>
      </c>
      <c r="I27" s="66">
        <f>I24+I25+I26</f>
        <v>1113403</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10</v>
      </c>
      <c r="I31" s="67">
        <v>66323</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10</v>
      </c>
      <c r="I35" s="68">
        <f>I29+I30+I31+I32+I33+I34</f>
        <v>66323</v>
      </c>
    </row>
    <row r="36" spans="1:9" ht="22.9" customHeight="1" x14ac:dyDescent="0.2">
      <c r="A36" s="190" t="s">
        <v>197</v>
      </c>
      <c r="B36" s="190"/>
      <c r="C36" s="190"/>
      <c r="D36" s="190"/>
      <c r="E36" s="190"/>
      <c r="F36" s="190"/>
      <c r="G36" s="63">
        <v>28</v>
      </c>
      <c r="H36" s="67">
        <v>-29797</v>
      </c>
      <c r="I36" s="67">
        <v>-1491039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-3636605</v>
      </c>
      <c r="I38" s="67">
        <v>0</v>
      </c>
    </row>
    <row r="39" spans="1:9" ht="12.75" customHeight="1" x14ac:dyDescent="0.2">
      <c r="A39" s="190" t="s">
        <v>200</v>
      </c>
      <c r="B39" s="190"/>
      <c r="C39" s="190"/>
      <c r="D39" s="190"/>
      <c r="E39" s="190"/>
      <c r="F39" s="190"/>
      <c r="G39" s="63">
        <v>31</v>
      </c>
      <c r="H39" s="67">
        <v>-22756122</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-26422524</v>
      </c>
      <c r="I41" s="68">
        <f>I36+I37+I38+I39+I40</f>
        <v>-1491039</v>
      </c>
    </row>
    <row r="42" spans="1:9" ht="29.45" customHeight="1" x14ac:dyDescent="0.2">
      <c r="A42" s="252" t="s">
        <v>203</v>
      </c>
      <c r="B42" s="252"/>
      <c r="C42" s="252"/>
      <c r="D42" s="252"/>
      <c r="E42" s="252"/>
      <c r="F42" s="252"/>
      <c r="G42" s="65">
        <v>34</v>
      </c>
      <c r="H42" s="68">
        <f>H35+H41</f>
        <v>-26422514</v>
      </c>
      <c r="I42" s="68">
        <f>I35+I41</f>
        <v>-1424716</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23909085</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836605</v>
      </c>
    </row>
    <row r="47" spans="1:9" ht="12.75" customHeight="1" x14ac:dyDescent="0.2">
      <c r="A47" s="190" t="s">
        <v>208</v>
      </c>
      <c r="B47" s="190"/>
      <c r="C47" s="190"/>
      <c r="D47" s="190"/>
      <c r="E47" s="190"/>
      <c r="F47" s="190"/>
      <c r="G47" s="63">
        <v>38</v>
      </c>
      <c r="H47" s="67">
        <v>2390908</v>
      </c>
      <c r="I47" s="67">
        <v>0</v>
      </c>
    </row>
    <row r="48" spans="1:9" ht="22.15" customHeight="1" x14ac:dyDescent="0.2">
      <c r="A48" s="247" t="s">
        <v>209</v>
      </c>
      <c r="B48" s="247"/>
      <c r="C48" s="247"/>
      <c r="D48" s="247"/>
      <c r="E48" s="247"/>
      <c r="F48" s="247"/>
      <c r="G48" s="65">
        <v>39</v>
      </c>
      <c r="H48" s="68">
        <f>H44+H45+H46+H47</f>
        <v>26299993</v>
      </c>
      <c r="I48" s="68">
        <f>I44+I45+I46+I47</f>
        <v>836605</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-1044571</v>
      </c>
      <c r="I50" s="67">
        <v>-1083572</v>
      </c>
    </row>
    <row r="51" spans="1:9" ht="12.75" customHeight="1" x14ac:dyDescent="0.2">
      <c r="A51" s="190" t="s">
        <v>211</v>
      </c>
      <c r="B51" s="190"/>
      <c r="C51" s="190"/>
      <c r="D51" s="190"/>
      <c r="E51" s="190"/>
      <c r="F51" s="190"/>
      <c r="G51" s="63">
        <v>42</v>
      </c>
      <c r="H51" s="67">
        <v>-1422</v>
      </c>
      <c r="I51" s="67">
        <v>-1496</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-1045993</v>
      </c>
      <c r="I54" s="68">
        <f>I49+I50+I51+I52+I53</f>
        <v>-1085068</v>
      </c>
    </row>
    <row r="55" spans="1:9" ht="29.45" customHeight="1" x14ac:dyDescent="0.2">
      <c r="A55" s="252" t="s">
        <v>215</v>
      </c>
      <c r="B55" s="252"/>
      <c r="C55" s="252"/>
      <c r="D55" s="252"/>
      <c r="E55" s="252"/>
      <c r="F55" s="252"/>
      <c r="G55" s="65">
        <v>46</v>
      </c>
      <c r="H55" s="68">
        <f>H48+H54</f>
        <v>25254000</v>
      </c>
      <c r="I55" s="68">
        <f>I48+I54</f>
        <v>-248463</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-384279</v>
      </c>
      <c r="I57" s="68">
        <f>I27+I42+I55+I56</f>
        <v>-559776</v>
      </c>
    </row>
    <row r="58" spans="1:9" x14ac:dyDescent="0.2">
      <c r="A58" s="253" t="s">
        <v>218</v>
      </c>
      <c r="B58" s="253"/>
      <c r="C58" s="253"/>
      <c r="D58" s="253"/>
      <c r="E58" s="253"/>
      <c r="F58" s="253"/>
      <c r="G58" s="63">
        <v>49</v>
      </c>
      <c r="H58" s="67">
        <v>2041105</v>
      </c>
      <c r="I58" s="67">
        <v>1962288</v>
      </c>
    </row>
    <row r="59" spans="1:9" ht="31.15" customHeight="1" x14ac:dyDescent="0.2">
      <c r="A59" s="252" t="s">
        <v>219</v>
      </c>
      <c r="B59" s="252"/>
      <c r="C59" s="252"/>
      <c r="D59" s="252"/>
      <c r="E59" s="252"/>
      <c r="F59" s="252"/>
      <c r="G59" s="65">
        <v>50</v>
      </c>
      <c r="H59" s="68">
        <f>H57+H58</f>
        <v>1656826</v>
      </c>
      <c r="I59" s="68">
        <f>I57+I58</f>
        <v>1402512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E1" zoomScaleNormal="100" zoomScaleSheetLayoutView="100" workbookViewId="0">
      <selection activeCell="X10" sqref="X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45199</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21405136</v>
      </c>
      <c r="I7" s="33">
        <v>0</v>
      </c>
      <c r="J7" s="33">
        <v>2517</v>
      </c>
      <c r="K7" s="33">
        <v>0</v>
      </c>
      <c r="L7" s="33">
        <v>0</v>
      </c>
      <c r="M7" s="33">
        <v>0</v>
      </c>
      <c r="N7" s="33">
        <v>0</v>
      </c>
      <c r="O7" s="33">
        <v>0</v>
      </c>
      <c r="P7" s="33">
        <v>0</v>
      </c>
      <c r="Q7" s="33">
        <v>0</v>
      </c>
      <c r="R7" s="33">
        <v>0</v>
      </c>
      <c r="S7" s="33">
        <v>0</v>
      </c>
      <c r="T7" s="33">
        <v>0</v>
      </c>
      <c r="U7" s="33">
        <v>47822</v>
      </c>
      <c r="V7" s="33">
        <v>1049978</v>
      </c>
      <c r="W7" s="34">
        <f>H7+I7+J7+K7-L7+M7+N7+O7+P7+Q7+R7+U7+V7+S7+T7</f>
        <v>22505453</v>
      </c>
      <c r="X7" s="33">
        <v>0</v>
      </c>
      <c r="Y7" s="34">
        <f>W7+X7</f>
        <v>22505453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21405136</v>
      </c>
      <c r="I10" s="34">
        <f t="shared" ref="I10:Y10" si="2">I7+I8+I9</f>
        <v>0</v>
      </c>
      <c r="J10" s="34">
        <f t="shared" si="2"/>
        <v>2517</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47822</v>
      </c>
      <c r="V10" s="34">
        <f t="shared" si="2"/>
        <v>1049978</v>
      </c>
      <c r="W10" s="34">
        <f t="shared" si="2"/>
        <v>22505453</v>
      </c>
      <c r="X10" s="34">
        <f t="shared" si="2"/>
        <v>0</v>
      </c>
      <c r="Y10" s="34">
        <f t="shared" si="2"/>
        <v>22505453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1083572</v>
      </c>
      <c r="W11" s="34">
        <f t="shared" ref="W11:W29" si="3">H11+I11+J11+K11-L11+M11+N11+O11+P11+Q11+R11+U11+V11+S11+T11</f>
        <v>1083572</v>
      </c>
      <c r="X11" s="33">
        <v>0</v>
      </c>
      <c r="Y11" s="34">
        <f t="shared" ref="Y11:Y29" si="4">W11+X11</f>
        <v>1083572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23909085</v>
      </c>
      <c r="I25" s="33">
        <v>2390908</v>
      </c>
      <c r="J25" s="33">
        <v>0</v>
      </c>
      <c r="K25" s="33">
        <v>0</v>
      </c>
      <c r="L25" s="33">
        <v>0</v>
      </c>
      <c r="M25" s="33">
        <v>0</v>
      </c>
      <c r="N25" s="33">
        <v>0</v>
      </c>
      <c r="O25" s="33">
        <v>0</v>
      </c>
      <c r="P25" s="33">
        <v>0</v>
      </c>
      <c r="Q25" s="33">
        <v>0</v>
      </c>
      <c r="R25" s="33">
        <v>0</v>
      </c>
      <c r="S25" s="33">
        <v>0</v>
      </c>
      <c r="T25" s="33">
        <v>0</v>
      </c>
      <c r="U25" s="33">
        <v>0</v>
      </c>
      <c r="V25" s="33">
        <v>0</v>
      </c>
      <c r="W25" s="34">
        <f t="shared" si="3"/>
        <v>26299993</v>
      </c>
      <c r="X25" s="33">
        <v>0</v>
      </c>
      <c r="Y25" s="34">
        <f t="shared" si="4"/>
        <v>26299993</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-1044569</v>
      </c>
      <c r="V26" s="33">
        <v>0</v>
      </c>
      <c r="W26" s="34">
        <f t="shared" si="3"/>
        <v>-1044569</v>
      </c>
      <c r="X26" s="33">
        <v>0</v>
      </c>
      <c r="Y26" s="34">
        <f t="shared" si="4"/>
        <v>-1044569</v>
      </c>
    </row>
    <row r="27" spans="1:25" ht="12.75" customHeight="1" x14ac:dyDescent="0.2">
      <c r="A27" s="278" t="s">
        <v>424</v>
      </c>
      <c r="B27" s="278"/>
      <c r="C27" s="278"/>
      <c r="D27" s="278"/>
      <c r="E27" s="278"/>
      <c r="F27" s="278"/>
      <c r="G27" s="6">
        <v>21</v>
      </c>
      <c r="H27" s="33">
        <v>0</v>
      </c>
      <c r="I27" s="33">
        <v>0</v>
      </c>
      <c r="J27" s="33">
        <v>52499</v>
      </c>
      <c r="K27" s="33">
        <v>0</v>
      </c>
      <c r="L27" s="33">
        <v>0</v>
      </c>
      <c r="M27" s="33">
        <v>0</v>
      </c>
      <c r="N27" s="33">
        <v>733</v>
      </c>
      <c r="O27" s="33">
        <v>0</v>
      </c>
      <c r="P27" s="33">
        <v>0</v>
      </c>
      <c r="Q27" s="33">
        <v>0</v>
      </c>
      <c r="R27" s="33">
        <v>0</v>
      </c>
      <c r="S27" s="33">
        <v>0</v>
      </c>
      <c r="T27" s="33">
        <v>0</v>
      </c>
      <c r="U27" s="33">
        <v>996747</v>
      </c>
      <c r="V27" s="33">
        <v>-1049977</v>
      </c>
      <c r="W27" s="34">
        <f t="shared" si="3"/>
        <v>2</v>
      </c>
      <c r="X27" s="33">
        <v>0</v>
      </c>
      <c r="Y27" s="34">
        <f t="shared" si="4"/>
        <v>2</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45314221</v>
      </c>
      <c r="I30" s="36">
        <f t="shared" ref="I30:Y30" si="5">SUM(I10:I29)</f>
        <v>2390908</v>
      </c>
      <c r="J30" s="36">
        <f t="shared" si="5"/>
        <v>55016</v>
      </c>
      <c r="K30" s="36">
        <f t="shared" si="5"/>
        <v>0</v>
      </c>
      <c r="L30" s="36">
        <f t="shared" si="5"/>
        <v>0</v>
      </c>
      <c r="M30" s="36">
        <f t="shared" si="5"/>
        <v>0</v>
      </c>
      <c r="N30" s="36">
        <f t="shared" si="5"/>
        <v>733</v>
      </c>
      <c r="O30" s="36">
        <f t="shared" si="5"/>
        <v>0</v>
      </c>
      <c r="P30" s="36">
        <f t="shared" si="5"/>
        <v>0</v>
      </c>
      <c r="Q30" s="36">
        <f t="shared" si="5"/>
        <v>0</v>
      </c>
      <c r="R30" s="36">
        <f t="shared" si="5"/>
        <v>0</v>
      </c>
      <c r="S30" s="36">
        <f t="shared" si="5"/>
        <v>0</v>
      </c>
      <c r="T30" s="36">
        <f t="shared" si="5"/>
        <v>0</v>
      </c>
      <c r="U30" s="36">
        <f t="shared" si="5"/>
        <v>0</v>
      </c>
      <c r="V30" s="36">
        <f t="shared" si="5"/>
        <v>1083573</v>
      </c>
      <c r="W30" s="36">
        <f t="shared" si="5"/>
        <v>48844451</v>
      </c>
      <c r="X30" s="36">
        <f t="shared" si="5"/>
        <v>0</v>
      </c>
      <c r="Y30" s="36">
        <f t="shared" si="5"/>
        <v>48844451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1083572</v>
      </c>
      <c r="W33" s="34">
        <f t="shared" si="8"/>
        <v>1083572</v>
      </c>
      <c r="X33" s="34">
        <f t="shared" si="8"/>
        <v>0</v>
      </c>
      <c r="Y33" s="34">
        <f t="shared" si="8"/>
        <v>1083572</v>
      </c>
    </row>
    <row r="34" spans="1:25" ht="30.75" customHeight="1" x14ac:dyDescent="0.2">
      <c r="A34" s="300" t="s">
        <v>429</v>
      </c>
      <c r="B34" s="300"/>
      <c r="C34" s="300"/>
      <c r="D34" s="300"/>
      <c r="E34" s="300"/>
      <c r="F34" s="300"/>
      <c r="G34" s="8">
        <v>27</v>
      </c>
      <c r="H34" s="36">
        <f>SUM(H21:H29)</f>
        <v>23909085</v>
      </c>
      <c r="I34" s="36">
        <f t="shared" ref="I34:Y34" si="10">SUM(I21:I29)</f>
        <v>2390908</v>
      </c>
      <c r="J34" s="36">
        <f t="shared" si="10"/>
        <v>52499</v>
      </c>
      <c r="K34" s="36">
        <f t="shared" si="10"/>
        <v>0</v>
      </c>
      <c r="L34" s="36">
        <f t="shared" si="10"/>
        <v>0</v>
      </c>
      <c r="M34" s="36">
        <f t="shared" si="10"/>
        <v>0</v>
      </c>
      <c r="N34" s="36">
        <f t="shared" si="10"/>
        <v>733</v>
      </c>
      <c r="O34" s="36">
        <f t="shared" si="10"/>
        <v>0</v>
      </c>
      <c r="P34" s="36">
        <f t="shared" si="10"/>
        <v>0</v>
      </c>
      <c r="Q34" s="36">
        <f t="shared" si="10"/>
        <v>0</v>
      </c>
      <c r="R34" s="36">
        <f t="shared" si="10"/>
        <v>0</v>
      </c>
      <c r="S34" s="36">
        <f t="shared" ref="S34:T34" si="11">SUM(S21:S29)</f>
        <v>0</v>
      </c>
      <c r="T34" s="36">
        <f t="shared" si="11"/>
        <v>0</v>
      </c>
      <c r="U34" s="36">
        <f t="shared" si="10"/>
        <v>-47822</v>
      </c>
      <c r="V34" s="36">
        <f t="shared" si="10"/>
        <v>-1049977</v>
      </c>
      <c r="W34" s="36">
        <f t="shared" si="10"/>
        <v>25255426</v>
      </c>
      <c r="X34" s="36">
        <f t="shared" si="10"/>
        <v>0</v>
      </c>
      <c r="Y34" s="36">
        <f t="shared" si="10"/>
        <v>25255426</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45314221</v>
      </c>
      <c r="I36" s="33">
        <v>2390908</v>
      </c>
      <c r="J36" s="33">
        <v>55016</v>
      </c>
      <c r="K36" s="33">
        <v>0</v>
      </c>
      <c r="L36" s="33">
        <v>0</v>
      </c>
      <c r="M36" s="33">
        <v>0</v>
      </c>
      <c r="N36" s="33">
        <v>733</v>
      </c>
      <c r="O36" s="33">
        <v>0</v>
      </c>
      <c r="P36" s="33">
        <v>0</v>
      </c>
      <c r="Q36" s="33">
        <v>0</v>
      </c>
      <c r="R36" s="33">
        <v>0</v>
      </c>
      <c r="S36" s="33">
        <v>0</v>
      </c>
      <c r="T36" s="33">
        <v>0</v>
      </c>
      <c r="U36" s="33">
        <v>0</v>
      </c>
      <c r="V36" s="33">
        <v>1083573</v>
      </c>
      <c r="W36" s="37">
        <f>H36+I36+J36+K36-L36+M36+N36+O36+P36+Q36+R36+U36+V36+S36+T36</f>
        <v>48844451</v>
      </c>
      <c r="X36" s="33">
        <v>0</v>
      </c>
      <c r="Y36" s="37">
        <f t="shared" ref="Y36" si="12">W36+X36</f>
        <v>48844451</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W37+X37</f>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W38+X38</f>
        <v>0</v>
      </c>
    </row>
    <row r="39" spans="1:25" ht="25.5" customHeight="1" x14ac:dyDescent="0.2">
      <c r="A39" s="279" t="s">
        <v>430</v>
      </c>
      <c r="B39" s="279"/>
      <c r="C39" s="279"/>
      <c r="D39" s="279"/>
      <c r="E39" s="279"/>
      <c r="F39" s="279"/>
      <c r="G39" s="7">
        <v>31</v>
      </c>
      <c r="H39" s="34">
        <f>H36+H37+H38</f>
        <v>45314221</v>
      </c>
      <c r="I39" s="34">
        <f t="shared" ref="I39:Y39" si="14">I36+I37+I38</f>
        <v>2390908</v>
      </c>
      <c r="J39" s="34">
        <f t="shared" si="14"/>
        <v>55016</v>
      </c>
      <c r="K39" s="34">
        <f t="shared" si="14"/>
        <v>0</v>
      </c>
      <c r="L39" s="34">
        <f t="shared" si="14"/>
        <v>0</v>
      </c>
      <c r="M39" s="34">
        <f t="shared" si="14"/>
        <v>0</v>
      </c>
      <c r="N39" s="34">
        <f t="shared" si="14"/>
        <v>733</v>
      </c>
      <c r="O39" s="34">
        <f t="shared" si="14"/>
        <v>0</v>
      </c>
      <c r="P39" s="34">
        <f t="shared" si="14"/>
        <v>0</v>
      </c>
      <c r="Q39" s="34">
        <f t="shared" si="14"/>
        <v>0</v>
      </c>
      <c r="R39" s="34">
        <f t="shared" si="14"/>
        <v>0</v>
      </c>
      <c r="S39" s="34">
        <f t="shared" si="14"/>
        <v>0</v>
      </c>
      <c r="T39" s="34">
        <f t="shared" si="14"/>
        <v>0</v>
      </c>
      <c r="U39" s="34">
        <f t="shared" si="14"/>
        <v>0</v>
      </c>
      <c r="V39" s="34">
        <f t="shared" si="14"/>
        <v>1083573</v>
      </c>
      <c r="W39" s="34">
        <f t="shared" si="14"/>
        <v>48844451</v>
      </c>
      <c r="X39" s="34">
        <f>X36+X37+X38</f>
        <v>0</v>
      </c>
      <c r="Y39" s="34">
        <f t="shared" si="14"/>
        <v>48844451</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1574367</v>
      </c>
      <c r="W40" s="37">
        <f t="shared" ref="W40:W58" si="15">H40+I40+J40+K40-L40+M40+N40+O40+P40+Q40+R40+U40+V40+S40+T40</f>
        <v>1574367</v>
      </c>
      <c r="X40" s="33">
        <v>0</v>
      </c>
      <c r="Y40" s="37">
        <f t="shared" ref="Y40:Y58" si="16">W40+X40</f>
        <v>1574367</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-1024260</v>
      </c>
      <c r="V56" s="33">
        <v>0</v>
      </c>
      <c r="W56" s="37">
        <f t="shared" si="15"/>
        <v>-1024260</v>
      </c>
      <c r="X56" s="33">
        <v>0</v>
      </c>
      <c r="Y56" s="37">
        <f t="shared" si="16"/>
        <v>-1024260</v>
      </c>
    </row>
    <row r="57" spans="1:25" ht="12.75" customHeight="1" x14ac:dyDescent="0.2">
      <c r="A57" s="278" t="s">
        <v>432</v>
      </c>
      <c r="B57" s="278"/>
      <c r="C57" s="278"/>
      <c r="D57" s="278"/>
      <c r="E57" s="278"/>
      <c r="F57" s="278"/>
      <c r="G57" s="6">
        <v>49</v>
      </c>
      <c r="H57" s="33">
        <v>0</v>
      </c>
      <c r="I57" s="33">
        <v>0</v>
      </c>
      <c r="J57" s="33">
        <v>54179</v>
      </c>
      <c r="K57" s="33">
        <v>0</v>
      </c>
      <c r="L57" s="33">
        <v>0</v>
      </c>
      <c r="M57" s="33">
        <v>0</v>
      </c>
      <c r="N57" s="33">
        <v>5133</v>
      </c>
      <c r="O57" s="33">
        <v>0</v>
      </c>
      <c r="P57" s="33">
        <v>0</v>
      </c>
      <c r="Q57" s="33">
        <v>0</v>
      </c>
      <c r="R57" s="33">
        <v>0</v>
      </c>
      <c r="S57" s="33">
        <v>0</v>
      </c>
      <c r="T57" s="33">
        <v>0</v>
      </c>
      <c r="U57" s="33">
        <v>1024260</v>
      </c>
      <c r="V57" s="33">
        <v>-1083572</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45314221</v>
      </c>
      <c r="I59" s="36">
        <f t="shared" ref="I59:Y59" si="17">SUM(I39:I58)</f>
        <v>2390908</v>
      </c>
      <c r="J59" s="36">
        <f t="shared" si="17"/>
        <v>109195</v>
      </c>
      <c r="K59" s="36">
        <f t="shared" si="17"/>
        <v>0</v>
      </c>
      <c r="L59" s="36">
        <f t="shared" si="17"/>
        <v>0</v>
      </c>
      <c r="M59" s="36">
        <f t="shared" si="17"/>
        <v>0</v>
      </c>
      <c r="N59" s="36">
        <f t="shared" si="17"/>
        <v>5866</v>
      </c>
      <c r="O59" s="36">
        <f t="shared" si="17"/>
        <v>0</v>
      </c>
      <c r="P59" s="36">
        <f t="shared" si="17"/>
        <v>0</v>
      </c>
      <c r="Q59" s="36">
        <f t="shared" si="17"/>
        <v>0</v>
      </c>
      <c r="R59" s="36">
        <f t="shared" si="17"/>
        <v>0</v>
      </c>
      <c r="S59" s="36">
        <f t="shared" si="17"/>
        <v>0</v>
      </c>
      <c r="T59" s="36">
        <f t="shared" si="17"/>
        <v>0</v>
      </c>
      <c r="U59" s="36">
        <f t="shared" si="17"/>
        <v>0</v>
      </c>
      <c r="V59" s="36">
        <f t="shared" si="17"/>
        <v>1574368</v>
      </c>
      <c r="W59" s="36">
        <f t="shared" si="17"/>
        <v>49394558</v>
      </c>
      <c r="X59" s="36">
        <f t="shared" si="17"/>
        <v>0</v>
      </c>
      <c r="Y59" s="36">
        <f t="shared" si="17"/>
        <v>49394558</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1574367</v>
      </c>
      <c r="W62" s="37">
        <f t="shared" si="20"/>
        <v>1574367</v>
      </c>
      <c r="X62" s="37">
        <f t="shared" si="20"/>
        <v>0</v>
      </c>
      <c r="Y62" s="37">
        <f t="shared" si="20"/>
        <v>1574367</v>
      </c>
    </row>
    <row r="63" spans="1:25" ht="29.25" customHeight="1" x14ac:dyDescent="0.2">
      <c r="A63" s="300" t="s">
        <v>436</v>
      </c>
      <c r="B63" s="300"/>
      <c r="C63" s="300"/>
      <c r="D63" s="300"/>
      <c r="E63" s="300"/>
      <c r="F63" s="300"/>
      <c r="G63" s="8">
        <v>54</v>
      </c>
      <c r="H63" s="38">
        <f>SUM(H50:H58)</f>
        <v>0</v>
      </c>
      <c r="I63" s="38">
        <f t="shared" ref="I63:Y63" si="22">SUM(I50:I58)</f>
        <v>0</v>
      </c>
      <c r="J63" s="38">
        <f t="shared" si="22"/>
        <v>54179</v>
      </c>
      <c r="K63" s="38">
        <f t="shared" si="22"/>
        <v>0</v>
      </c>
      <c r="L63" s="38">
        <f t="shared" si="22"/>
        <v>0</v>
      </c>
      <c r="M63" s="38">
        <f t="shared" si="22"/>
        <v>0</v>
      </c>
      <c r="N63" s="38">
        <f t="shared" si="22"/>
        <v>5133</v>
      </c>
      <c r="O63" s="38">
        <f t="shared" si="22"/>
        <v>0</v>
      </c>
      <c r="P63" s="38">
        <f t="shared" si="22"/>
        <v>0</v>
      </c>
      <c r="Q63" s="38">
        <f t="shared" si="22"/>
        <v>0</v>
      </c>
      <c r="R63" s="38">
        <f t="shared" si="22"/>
        <v>0</v>
      </c>
      <c r="S63" s="38">
        <f t="shared" ref="S63:T63" si="23">SUM(S50:S58)</f>
        <v>0</v>
      </c>
      <c r="T63" s="38">
        <f t="shared" si="23"/>
        <v>0</v>
      </c>
      <c r="U63" s="38">
        <f t="shared" si="22"/>
        <v>0</v>
      </c>
      <c r="V63" s="38">
        <f t="shared" si="22"/>
        <v>-1083572</v>
      </c>
      <c r="W63" s="38">
        <f t="shared" si="22"/>
        <v>-1024260</v>
      </c>
      <c r="X63" s="38">
        <f t="shared" si="22"/>
        <v>0</v>
      </c>
      <c r="Y63" s="38">
        <f t="shared" si="22"/>
        <v>-1024260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0" zoomScale="66" zoomScaleNormal="66" workbookViewId="0">
      <selection sqref="A1:I40"/>
    </sheetView>
  </sheetViews>
  <sheetFormatPr defaultRowHeight="12.75" x14ac:dyDescent="0.2"/>
  <cols>
    <col min="8" max="8" width="14.5703125" customWidth="1"/>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2023-10-25T11:36:59Z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