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1.03.2025. predan 30.04.2025\Nekonsolidirano\"/>
    </mc:Choice>
  </mc:AlternateContent>
  <xr:revisionPtr revIDLastSave="0" documentId="13_ncr:1_{F72319B3-93A5-43C5-95BC-BC7523F64EC3}" xr6:coauthVersionLast="47" xr6:coauthVersionMax="47" xr10:uidLastSave="{00000000-0000-0000-0000-000000000000}"/>
  <bookViews>
    <workbookView xWindow="-1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81029"/>
</workbook>
</file>

<file path=xl/calcChain.xml><?xml version="1.0" encoding="utf-8"?>
<calcChain xmlns="http://schemas.openxmlformats.org/spreadsheetml/2006/main">
  <c r="I98" i="18" l="1"/>
  <c r="I17" i="18"/>
  <c r="H17" i="18"/>
  <c r="L36" i="22" l="1"/>
  <c r="L7" i="22"/>
  <c r="V27" i="22"/>
  <c r="U27" i="22"/>
  <c r="O7" i="22"/>
  <c r="N7" i="22"/>
  <c r="M7" i="22"/>
  <c r="K7" i="22"/>
  <c r="J7" i="22"/>
  <c r="U36" i="22"/>
  <c r="V11" i="22"/>
  <c r="O36" i="22" l="1"/>
  <c r="N36" i="22"/>
  <c r="M36" i="22"/>
  <c r="K36" i="22"/>
  <c r="J36" i="22"/>
  <c r="I36" i="22"/>
  <c r="H36" i="22"/>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7"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I8" i="20" s="1"/>
  <c r="J63" i="26"/>
  <c r="H63" i="26"/>
  <c r="K62" i="26"/>
  <c r="K66" i="26" s="1"/>
  <c r="K89" i="26" s="1"/>
  <c r="K109" i="26" s="1"/>
  <c r="H62" i="26"/>
  <c r="H64" i="26"/>
  <c r="I51" i="21"/>
  <c r="I53" i="21" s="1"/>
  <c r="H51" i="21"/>
  <c r="H53" i="21" s="1"/>
  <c r="H68" i="26" l="1"/>
  <c r="H8" i="20"/>
  <c r="J67" i="26"/>
  <c r="I67" i="26"/>
  <c r="I68" i="26"/>
  <c r="J66" i="26"/>
  <c r="J68" i="26"/>
  <c r="K67" i="26"/>
  <c r="K68" i="26"/>
  <c r="H66" i="26"/>
  <c r="H89" i="26" s="1"/>
  <c r="H109" i="26" s="1"/>
  <c r="H67" i="26"/>
  <c r="I85" i="18"/>
  <c r="H85" i="18"/>
  <c r="J89" i="26" l="1"/>
  <c r="J109" i="26" s="1"/>
  <c r="I78" i="18"/>
  <c r="H78" i="18"/>
  <c r="H54" i="20" l="1"/>
  <c r="H48" i="20"/>
  <c r="H41" i="20"/>
  <c r="H35" i="20"/>
  <c r="H19" i="20"/>
  <c r="I9" i="20"/>
  <c r="H117" i="18"/>
  <c r="H105" i="18"/>
  <c r="H98" i="18"/>
  <c r="H94" i="18"/>
  <c r="V36" i="22" s="1"/>
  <c r="H91" i="18"/>
  <c r="H60" i="18"/>
  <c r="H53" i="18"/>
  <c r="H45" i="18"/>
  <c r="H38" i="18"/>
  <c r="H27" i="18"/>
  <c r="H10" i="18"/>
  <c r="H63" i="22"/>
  <c r="H61" i="22"/>
  <c r="H62" i="22" s="1"/>
  <c r="H39" i="22"/>
  <c r="H59" i="22" s="1"/>
  <c r="H34" i="22"/>
  <c r="H32" i="22"/>
  <c r="H33" i="22" s="1"/>
  <c r="K10" i="22"/>
  <c r="U56" i="22" l="1"/>
  <c r="U63" i="22" s="1"/>
  <c r="V56" i="22"/>
  <c r="V63" i="22" s="1"/>
  <c r="W36" i="22"/>
  <c r="Y36" i="22" s="1"/>
  <c r="H42" i="20"/>
  <c r="H55" i="20"/>
  <c r="H9" i="18"/>
  <c r="H75" i="18"/>
  <c r="H133" i="18" s="1"/>
  <c r="H44" i="18"/>
  <c r="X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5" i="22"/>
  <c r="Y53" i="22"/>
  <c r="Y52" i="22"/>
  <c r="Y51" i="22"/>
  <c r="Y50" i="22"/>
  <c r="Y49" i="22"/>
  <c r="Y48" i="22"/>
  <c r="Y47" i="22"/>
  <c r="Y46" i="22"/>
  <c r="Y45" i="22"/>
  <c r="Y44" i="22"/>
  <c r="Y43" i="22"/>
  <c r="Y42" i="22"/>
  <c r="Y41" i="22"/>
  <c r="X39" i="22"/>
  <c r="X59" i="22" s="1"/>
  <c r="V39" i="22"/>
  <c r="U39" i="22"/>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4" i="18"/>
  <c r="V40" i="22" s="1"/>
  <c r="W40" i="22" s="1"/>
  <c r="Y40" i="22" s="1"/>
  <c r="I91" i="18"/>
  <c r="I60" i="18"/>
  <c r="I53" i="18"/>
  <c r="I45" i="18"/>
  <c r="I38" i="18"/>
  <c r="I27" i="18"/>
  <c r="I10" i="18"/>
  <c r="U59" i="22" l="1"/>
  <c r="W56" i="22"/>
  <c r="Y56" i="22" s="1"/>
  <c r="Y63" i="22" s="1"/>
  <c r="V59" i="22"/>
  <c r="V62" i="22"/>
  <c r="H57" i="20"/>
  <c r="H59" i="20" s="1"/>
  <c r="I24" i="20"/>
  <c r="I27" i="20" s="1"/>
  <c r="I55" i="20"/>
  <c r="H72" i="18"/>
  <c r="H134" i="18" s="1"/>
  <c r="I44" i="18"/>
  <c r="I75" i="18"/>
  <c r="I133" i="18" s="1"/>
  <c r="I9" i="18"/>
  <c r="I42" i="20"/>
  <c r="Y61" i="22"/>
  <c r="Y62" i="22" s="1"/>
  <c r="W61" i="22"/>
  <c r="W62" i="22" s="1"/>
  <c r="Y32" i="22"/>
  <c r="Y33" i="22" s="1"/>
  <c r="W32" i="22"/>
  <c r="W33" i="22" s="1"/>
  <c r="Y34" i="22"/>
  <c r="W34" i="22"/>
  <c r="Y39" i="22"/>
  <c r="W39" i="22"/>
  <c r="Y10" i="22"/>
  <c r="Y30" i="22" s="1"/>
  <c r="W10" i="22"/>
  <c r="W30" i="22" s="1"/>
  <c r="W59" i="22" l="1"/>
  <c r="Y59" i="22"/>
  <c r="W63" i="22"/>
  <c r="I57" i="20"/>
  <c r="I59" i="20" s="1"/>
  <c r="I72" i="18"/>
  <c r="I134" i="18" s="1"/>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<sst xmlns="http://schemas.openxmlformats.org/spreadsheetml/2006/main" count="535" uniqueCount="469">
  <si>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</si>
  <si>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</si>
  <si>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</si>
  <si>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</si>
  <si>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</si>
  <si>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</si>
  <si>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</si>
  <si>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</si>
  <si>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</si>
  <si>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</si>
  <si>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</si>
  <si>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</si>
  <si>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</si>
  <si>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</si>
  <si>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</si>
  <si>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</si>
  <si>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</si>
  <si>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</si>
  <si>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</si>
  <si>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</si>
  <si>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</si>
  <si>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</si>
  <si>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</si>
  <si>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</si>
  <si>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</si>
  <si>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</si>
  <si>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</si>
  <si>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</si>
  <si>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</si>
  <si>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</si>
  <si>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</si>
  <si>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</si>
  <si>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</si>
  <si>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</si>
  <si>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</si>
  <si>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</si>
  <si>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</si>
  <si>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</si>
  <si>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</si>
  <si>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</si>
  <si>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</si>
  <si>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</si>
  <si>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</si>
  <si>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</si>
  <si>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</si>
  <si>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</si>
  <si>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</si>
  <si>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</si>
  <si>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</si>
  <si>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</si>
  <si>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</si>
  <si>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</si>
  <si>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</si>
  <si>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</si>
  <si>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</si>
  <si>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</si>
  <si>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</si>
  <si>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</si>
  <si>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</si>
  <si>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</si>
  <si>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</si>
  <si>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</si>
  <si>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</si>
  <si>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</si>
  <si>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</si>
  <si>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</si>
  <si>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</si>
  <si>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</si>
  <si>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</si>
  <si>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</si>
  <si>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</si>
  <si>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</si>
  <si>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</si>
  <si>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</si>
  <si>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</si>
  <si>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</si>
  <si>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</si>
  <si>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</si>
  <si>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</si>
  <si>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</si>
  <si>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</si>
  <si>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</si>
  <si>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</si>
  <si>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</si>
  <si>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</si>
  <si>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</si>
  <si>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</si>
  <si>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</si>
  <si>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</si>
  <si>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</si>
  <si>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</si>
  <si>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</si>
  <si>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</si>
  <si>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</si>
  <si>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</si>
  <si>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</si>
  <si>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</si>
  <si>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</si>
  <si>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</si>
  <si>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</si>
  <si>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</si>
  <si>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</si>
  <si>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</si>
  <si>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</si>
  <si>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</si>
  <si>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</si>
  <si>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</si>
  <si>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</si>
  <si>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</si>
  <si>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</si>
  <si>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</si>
  <si>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</si>
  <si>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</si>
  <si>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</si>
  <si>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</si>
  <si>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</si>
  <si>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</si>
  <si>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</si>
  <si>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</si>
  <si>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</si>
  <si>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</si>
  <si>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</si>
  <si>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</si>
  <si>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</si>
  <si>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</si>
  <si>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</si>
  <si>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</si>
  <si>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</si>
  <si>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</si>
  <si>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</si>
  <si>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</si>
  <si>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</si>
  <si>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</si>
  <si>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</si>
  <si>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</si>
  <si>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</si>
  <si>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</si>
  <si>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</si>
  <si>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</si>
  <si>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</si>
  <si>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</si>
  <si>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</si>
  <si>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</si>
  <si>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</si>
  <si>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</si>
  <si>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</si>
  <si>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</si>
  <si>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</si>
  <si>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</si>
  <si>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</si>
  <si>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</si>
  <si>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</si>
  <si>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</si>
  <si>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</si>
  <si>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</si>
  <si>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</si>
  <si>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</si>
  <si>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</si>
  <si>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</si>
  <si>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</si>
  <si>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</si>
  <si>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</si>
  <si>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</si>
  <si>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</si>
  <si>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</si>
  <si>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</si>
  <si>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</si>
  <si>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</si>
  <si>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</si>
  <si>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</si>
  <si>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</si>
  <si>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</si>
  <si>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</si>
  <si>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</si>
  <si>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</si>
  <si>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</si>
  <si>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</si>
  <si>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</si>
  <si>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</si>
  <si>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</si>
  <si>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</si>
  <si>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</si>
  <si>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</si>
  <si>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</si>
  <si>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</si>
  <si>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</si>
  <si>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</si>
  <si>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</si>
  <si>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</si>
  <si>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</si>
  <si>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</si>
  <si>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</si>
  <si>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</si>
  <si>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</si>
  <si>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</si>
  <si>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</si>
  <si>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</si>
  <si>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</si>
  <si>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</si>
  <si>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</si>
  <si>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</si>
  <si>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</si>
  <si>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</si>
  <si>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</si>
  <si>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</si>
  <si>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</si>
  <si>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</si>
  <si>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</si>
  <si>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</si>
  <si>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</si>
  <si>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</si>
  <si>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</si>
  <si>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</si>
  <si>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</si>
  <si>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</si>
  <si>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</si>
  <si>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</si>
  <si>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</si>
  <si>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</si>
  <si>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</si>
  <si>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</si>
  <si>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</si>
  <si>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</si>
  <si>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</si>
  <si>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</si>
  <si>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</si>
  <si>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</si>
  <si>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</si>
  <si>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</si>
  <si>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</si>
  <si>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</si>
  <si>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</si>
  <si>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</si>
  <si>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</si>
  <si>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</si>
  <si>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</si>
  <si>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</si>
  <si>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</si>
  <si>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</si>
  <si>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</si>
  <si>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</si>
  <si>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</si>
  <si>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</si>
  <si>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</si>
  <si>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</si>
  <si>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</si>
  <si>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</si>
  <si>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</si>
  <si>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</si>
  <si>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</si>
  <si>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</si>
  <si>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</si>
  <si>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</si>
  <si>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</si>
  <si>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</si>
  <si>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</si>
  <si>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</si>
  <si>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</si>
  <si>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</si>
  <si>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</si>
  <si>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</si>
  <si>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</si>
  <si>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</si>
  <si>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</si>
  <si>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</si>
  <si>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</si>
  <si>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</si>
  <si>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</si>
  <si>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</si>
  <si>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</si>
  <si>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</si>
  <si>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</si>
  <si>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</si>
  <si>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</si>
  <si>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</si>
  <si>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</si>
  <si>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</si>
  <si>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</si>
  <si>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</si>
  <si>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</si>
  <si>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</si>
  <si>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</si>
  <si>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</si>
  <si>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</si>
  <si>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</si>
  <si>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</si>
  <si>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</si>
  <si>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</si>
  <si>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</si>
  <si>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</si>
  <si>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</si>
  <si>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</si>
  <si>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</si>
  <si>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</si>
  <si>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</si>
  <si>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</si>
  <si>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</si>
  <si>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</si>
  <si>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</si>
  <si>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</si>
  <si>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</si>
  <si>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</si>
  <si>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</si>
  <si>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</si>
  <si>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</si>
  <si>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</si>
  <si>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</si>
  <si>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</si>
  <si>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</si>
  <si>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</si>
  <si>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</si>
  <si>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</si>
  <si>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</si>
  <si>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</si>
  <si>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</si>
  <si>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</si>
  <si>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</si>
  <si>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</si>
  <si>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</si>
  <si>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</si>
  <si>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</si>
  <si>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</si>
  <si>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</si>
  <si>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</si>
  <si>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</si>
  <si>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</si>
  <si>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</si>
  <si>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</si>
  <si>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</si>
  <si>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</si>
  <si>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</si>
  <si>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</si>
  <si>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</si>
  <si>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</si>
  <si>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</si>
  <si>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</si>
  <si>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</si>
  <si>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</si>
  <si>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</si>
  <si>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</si>
  <si>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</si>
  <si>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</si>
  <si>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</si>
  <si>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</si>
  <si>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</si>
  <si>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</si>
  <si>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</si>
  <si>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</si>
  <si>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</si>
  <si>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</si>
  <si>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</si>
  <si>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</si>
  <si>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</si>
  <si>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</si>
  <si>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</si>
  <si>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</si>
  <si>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</si>
  <si>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</si>
  <si>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</si>
  <si>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</si>
  <si>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</si>
  <si>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</si>
  <si>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</si>
  <si>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</si>
  <si>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</si>
  <si>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</si>
  <si>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</si>
  <si>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</si>
  <si>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</si>
  <si>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</si>
  <si>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</si>
  <si>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</si>
  <si>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</si>
  <si>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</si>
  <si>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</si>
  <si>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</si>
  <si>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</si>
  <si>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</si>
  <si>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</si>
  <si>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</si>
  <si>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</si>
  <si>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</si>
  <si>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</si>
  <si>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</si>
  <si>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</si>
  <si>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</si>
  <si>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</si>
  <si>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</si>
  <si>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</si>
  <si>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</si>
  <si>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</si>
  <si>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</si>
  <si>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</si>
  <si>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</si>
  <si>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</si>
  <si>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</si>
  <si>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</si>
  <si>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</si>
  <si>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</si>
  <si>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</si>
  <si>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</si>
  <si>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</si>
  <si>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</si>
  <si>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</si>
  <si>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</si>
  <si>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</si>
  <si>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</si>
  <si>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</si>
  <si>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</si>
  <si>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</si>
  <si>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</si>
  <si>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</si>
  <si>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</si>
  <si>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</si>
  <si>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</si>
  <si>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</si>
  <si>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</si>
  <si>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</si>
  <si>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</si>
  <si>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</si>
  <si>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</si>
  <si>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</si>
  <si>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</si>
  <si>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</si>
  <si>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</si>
  <si>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</si>
  <si>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</si>
  <si>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</si>
  <si>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</si>
  <si>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</si>
  <si>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</si>
  <si>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</si>
  <si>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</si>
  <si>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</si>
  <si>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</si>
  <si>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</si>
  <si>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</si>
  <si>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</si>
  <si>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</si>
  <si>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</si>
  <si>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</si>
  <si>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</si>
  <si>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</si>
  <si>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</si>
  <si>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</si>
  <si>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</si>
  <si>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</si>
  <si>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</si>
  <si>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</si>
  <si>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03036138</t>
  </si>
  <si>
    <t>HR</t>
  </si>
  <si>
    <t>090006523</t>
  </si>
  <si>
    <t>51228874907</t>
  </si>
  <si>
    <t>74780000P0WHNTXNI633</t>
  </si>
  <si>
    <t>2574</t>
  </si>
  <si>
    <t>Luka Ploče d.d.</t>
  </si>
  <si>
    <t>Ploče</t>
  </si>
  <si>
    <t>Trg kralja Tomislava 21</t>
  </si>
  <si>
    <t>financije@luka-ploce.hr</t>
  </si>
  <si>
    <t>www.luka-ploce.hr</t>
  </si>
  <si>
    <t>DANIELA MARELIĆ</t>
  </si>
  <si>
    <t>020 603 223</t>
  </si>
  <si>
    <t>d.marelic@luka-ploce.hr</t>
  </si>
  <si>
    <t>Obveznik: Luka Ploče d.d.</t>
  </si>
  <si>
    <t>u razdoblju 01.01.2025 do 31.03.2025</t>
  </si>
  <si>
    <t>u razdoblju 01.01.2025. do 31.03.2025.</t>
  </si>
  <si>
    <r>
      <t xml:space="preserve">BILJEŠKE UZ FINANCIJSKE IZVJEŠTAJE - TFI
(koji se sastavljaju za tromjesečna razdoblja)
Naziv izdavatelja:        </t>
    </r>
    <r>
      <rPr>
        <u/>
        <sz val="10"/>
        <rFont val="Arial"/>
        <family val="2"/>
        <charset val="238"/>
      </rPr>
      <t xml:space="preserve">   Luka Ploče d.d.                                       </t>
    </r>
    <r>
      <rPr>
        <sz val="10"/>
        <rFont val="Arial"/>
        <family val="2"/>
        <charset val="238"/>
      </rPr>
      <t xml:space="preserve">                                                                .
OIB:   </t>
    </r>
    <r>
      <rPr>
        <u/>
        <sz val="10"/>
        <rFont val="Arial"/>
        <family val="2"/>
        <charset val="238"/>
      </rPr>
      <t xml:space="preserve">         51228874907                                                            </t>
    </r>
    <r>
      <rPr>
        <sz val="10"/>
        <rFont val="Arial"/>
        <family val="2"/>
        <charset val="238"/>
      </rPr>
      <t xml:space="preserve">                                               .
Izvještajno razdoblje:  </t>
    </r>
    <r>
      <rPr>
        <u/>
        <sz val="10"/>
        <rFont val="Arial"/>
        <family val="2"/>
        <charset val="238"/>
      </rPr>
      <t xml:space="preserve">   01.01.2025. -31.03.2025.                             </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</si>
  <si>
    <t>stanje na dan 31.03.2025</t>
  </si>
  <si>
    <t xml:space="preserve">Društvo Luka Ploče d.d.
a) Vidjeti Međuizvještaj poslovodstva za 1. kvartal 2025. godine.
b) Pristup financijskim izvještajima Izdavatelja dostupan je na stranicama: www.lukaploce.hr i www.zse.hr i u Službenom registru propisanih informacija (HANFA).
c) U izvještajima za razdoblje 01.01.2025.-31.03.2025. primjenjuju se iste računovodstvene politike kao i u posljednjem godišnjem izvještaju. Financijski izvještaji sastavljeni su sukladno Međunarodnim standardima financijskog izvještavanja (MSFI) koji su odobreni od Europske Unije (EU) daju cjelovit i istinit prikaz imovine i obveza, računa dobiti i gubitka  financijskog položaja i poslovanja društva.
d) Nije primjenjivo
e) Nije primjenjivo
1. Luka Ploče d.d. 
Trg kralja Tomislava 21, 20340 Ploče, Hrvatska
MBS:090006523; Trgovački sud u Splitu, stalna služba u Dubrovniku
OIB: 51228874907      MB: 03036138
Djelatnost: obavljanje lučkih djelatnosti (manipulacija teretom), javno skladištenje te usluge veleprodaje i maloprodaje u unutarnjoj i vanjskoj trgovini.
2. Računovodstvene politike Društva koje se primjenjuju prilikom sastavljanja financijskih izvještaja za 2025. godinu iste su kao i računovodstvene politike koje su bile primijenjene u godišnjem financijskom izvještaju za 2024. godinu.
3. Društvo nema  financijskih obaveza, jamstava ili izdataka koji nisu prikazani u bilanci.
4. Vidjeti Međuizvještaj poslovodstva za 1. kvartal 2025. godine.
5. Društvo ima obveze po najmovima proizašle iz primjene MSFI 16 (4.081.046 eura), dugoročni kredit za koji je izdana polica osiguranja za kupljenu opremu (8.703.961 eura)
 i obveze prema državi za prodane stanove (55.217 eura)
6. Prosječan broj zaposlenih tijekom tekućeg razdoblja: 370.
7. Društvo u tekućem razdoblju nije kapitaliziralo trošak plaća.
8. U bilanci je priznato rezerviranje za odgođeni porez u iznosu od  172.656 eura.
9. Društvo ima poslovne odnose s pridruženim društvima (1) Lučka sigurnost d.o.o. Trg kralja Tomislava 21, 20340 Ploče u kojem Luka Ploče d.d. ima 49% vlasništva i (2) Vizir d.o.o. Trg kralja Tomislava 21, 20340 Ploče u kojem Luka Ploče d.d. ima 49% vlasništva. Vidjeti bilješku 20 i bilješku 34 u revidiranom godišnjem financijskom izvješću za 2024. godinu. Nije bilo promjena u prvom kvartalu 2025. godine.
10. Dionički kapital na dan 31.03.2025. sastoji se od 422.967 dionica. Nominalna vrijednost dionice iznosi 53 eura.
11. Društvo nema potvrda o sudjelovanju, konvertibilnih zadužnica, jamstava, opcija ili sličnih vrijednosnica ili prava.
12. Nije primjenjivo
13. Konsolidirani financijski izvještaji izdavatelja su najveća grupa društava te Izdavatelj nije kontrolirani član niti jedne grupe. Vidjeti točku 1 za informaciju o nazivu i sjedište Izdavatelja koji sastavlja tromjesečni konsolidirani financijski izvještaj.
14. Nije primjenjivo.
15. Društvo sastavlja konsolidirane financijske izvještaje koji su objavljeni na Internet stranicama: www.lukaploce.hr i www.zse.hr
16. Nije primjenjivo
17. Nije bilo značajnijih događaja koji su nastupili nakon datuma bilance i nisu odraženi u RDG-u 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</si>
</sst>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E7" sqref="E7"/>
    </sheetView>
  </sheetViews>
  <sheetFormatPr defaultColWidth="9.140625" defaultRowHeight="15" x14ac:dyDescent="0.25"/>
  <cols>
    <col min="1" max="8" width="9.140625" style="82"/>
    <col min="9" max="9" width="15.425781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45658</v>
      </c>
      <c r="F4" s="177"/>
      <c r="G4" s="86" t="s">
        <v>0</v>
      </c>
      <c r="H4" s="176">
        <v>45747</v>
      </c>
      <c r="I4" s="177"/>
      <c r="J4" s="87"/>
      <c r="N4" s="81">
        <v>3</v>
      </c>
    </row>
    <row r="5" spans="1:20" s="80" customFormat="1" ht="10.3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2025</v>
      </c>
      <c r="F6" s="39"/>
      <c r="G6" s="86"/>
      <c r="H6" s="39"/>
      <c r="I6" s="40"/>
      <c r="J6" s="91"/>
    </row>
    <row r="7" spans="1:20" s="94" customFormat="1" ht="11.1"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1.1" customHeight="1" x14ac:dyDescent="0.25">
      <c r="A9" s="88"/>
      <c r="B9" s="90"/>
      <c r="C9" s="90"/>
      <c r="D9" s="90"/>
      <c r="E9" s="41"/>
      <c r="F9" s="41"/>
      <c r="G9" s="86"/>
      <c r="H9" s="41"/>
      <c r="I9" s="43"/>
      <c r="J9" s="91"/>
      <c r="K9" s="92"/>
      <c r="L9" s="92"/>
      <c r="M9" s="92"/>
      <c r="N9" s="93"/>
      <c r="O9" s="92"/>
      <c r="P9" s="92"/>
      <c r="Q9" s="92"/>
      <c r="R9" s="92"/>
      <c r="S9" s="92"/>
      <c r="T9" s="92"/>
    </row>
    <row r="10" spans="1:20" ht="38.1"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1.1" customHeight="1" x14ac:dyDescent="0.25">
      <c r="A14" s="96"/>
      <c r="B14" s="99"/>
      <c r="C14" s="77"/>
      <c r="D14" s="77"/>
      <c r="E14" s="132"/>
      <c r="F14" s="132"/>
      <c r="G14" s="132"/>
      <c r="H14" s="132"/>
      <c r="I14" s="77"/>
      <c r="J14" s="100"/>
    </row>
    <row r="15" spans="1:20" ht="23.1" customHeight="1" x14ac:dyDescent="0.25">
      <c r="A15" s="125" t="s">
        <v>310</v>
      </c>
      <c r="B15" s="163"/>
      <c r="C15" s="159" t="s">
        <v>452</v>
      </c>
      <c r="D15" s="160"/>
      <c r="E15" s="164"/>
      <c r="F15" s="155"/>
      <c r="G15" s="101" t="s">
        <v>334</v>
      </c>
      <c r="H15" s="142" t="s">
        <v>453</v>
      </c>
      <c r="I15" s="143"/>
      <c r="J15" s="102"/>
    </row>
    <row r="16" spans="1:20" ht="11.1" customHeight="1" x14ac:dyDescent="0.25">
      <c r="A16" s="96"/>
      <c r="B16" s="99"/>
      <c r="C16" s="77"/>
      <c r="D16" s="77"/>
      <c r="E16" s="132"/>
      <c r="F16" s="132"/>
      <c r="G16" s="132"/>
      <c r="H16" s="132"/>
      <c r="I16" s="77"/>
      <c r="J16" s="100"/>
    </row>
    <row r="17" spans="1:10" ht="23.1"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20340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4.1" customHeight="1" x14ac:dyDescent="0.25">
      <c r="A28" s="98"/>
      <c r="B28" s="77"/>
      <c r="C28" s="105"/>
      <c r="D28" s="77"/>
      <c r="E28" s="132"/>
      <c r="F28" s="132"/>
      <c r="G28" s="132"/>
      <c r="H28" s="132"/>
      <c r="I28" s="77"/>
      <c r="J28" s="100"/>
    </row>
    <row r="29" spans="1:10" ht="23.1" customHeight="1" x14ac:dyDescent="0.25">
      <c r="A29" s="125" t="s">
        <v>325</v>
      </c>
      <c r="B29" s="154"/>
      <c r="C29" s="44">
        <v>370</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4.1"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59055118110236227" right="0"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22" zoomScaleNormal="100" zoomScaleSheetLayoutView="100" workbookViewId="0">
      <selection activeCell="I96" sqref="I96"/>
    </sheetView>
  </sheetViews>
  <sheetFormatPr defaultColWidth="8.85546875" defaultRowHeight="12.75" x14ac:dyDescent="0.2"/>
  <cols>
    <col min="1" max="7" width="8.85546875" style="119"/>
    <col min="8" max="9" width="16.42578125" style="122" customWidth="1"/>
    <col min="10" max="10" width="10.425781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467</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463</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57823282</v>
      </c>
      <c r="I9" s="120">
        <f>I10+I17+I27+I38+I43</f>
        <v>57275676</v>
      </c>
    </row>
    <row r="10" spans="1:9" ht="12.75" customHeight="1" x14ac:dyDescent="0.2">
      <c r="A10" s="186" t="s">
        <v>5</v>
      </c>
      <c r="B10" s="186"/>
      <c r="C10" s="186"/>
      <c r="D10" s="186"/>
      <c r="E10" s="186"/>
      <c r="F10" s="186"/>
      <c r="G10" s="12">
        <v>3</v>
      </c>
      <c r="H10" s="120">
        <f>H11+H12+H13+H14+H15+H16</f>
        <v>15911</v>
      </c>
      <c r="I10" s="120">
        <f>I11+I12+I13+I14+I15+I16</f>
        <v>15244</v>
      </c>
    </row>
    <row r="11" spans="1:9" ht="12.75" customHeight="1" x14ac:dyDescent="0.2">
      <c r="A11" s="182" t="s">
        <v>6</v>
      </c>
      <c r="B11" s="182"/>
      <c r="C11" s="182"/>
      <c r="D11" s="182"/>
      <c r="E11" s="182"/>
      <c r="F11" s="182"/>
      <c r="G11" s="11">
        <v>4</v>
      </c>
      <c r="H11" s="18">
        <v>0</v>
      </c>
      <c r="I11" s="18">
        <v>0</v>
      </c>
    </row>
    <row r="12" spans="1:9" ht="23.1" customHeight="1" x14ac:dyDescent="0.2">
      <c r="A12" s="182" t="s">
        <v>7</v>
      </c>
      <c r="B12" s="182"/>
      <c r="C12" s="182"/>
      <c r="D12" s="182"/>
      <c r="E12" s="182"/>
      <c r="F12" s="182"/>
      <c r="G12" s="11">
        <v>5</v>
      </c>
      <c r="H12" s="18">
        <v>0</v>
      </c>
      <c r="I12" s="18">
        <v>0</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15911</v>
      </c>
      <c r="I16" s="18">
        <v>15244</v>
      </c>
    </row>
    <row r="17" spans="1:9" ht="12.75" customHeight="1" x14ac:dyDescent="0.2">
      <c r="A17" s="186" t="s">
        <v>12</v>
      </c>
      <c r="B17" s="186"/>
      <c r="C17" s="186"/>
      <c r="D17" s="186"/>
      <c r="E17" s="186"/>
      <c r="F17" s="186"/>
      <c r="G17" s="12">
        <v>10</v>
      </c>
      <c r="H17" s="120">
        <f>H18+H19+H20+H21+H22+H23+H24+H25+H26</f>
        <v>53884577</v>
      </c>
      <c r="I17" s="120">
        <f>I18+I19+I20+I21+I22+I23+I24+I25+I26</f>
        <v>53341449</v>
      </c>
    </row>
    <row r="18" spans="1:9" ht="12.75" customHeight="1" x14ac:dyDescent="0.2">
      <c r="A18" s="182" t="s">
        <v>13</v>
      </c>
      <c r="B18" s="182"/>
      <c r="C18" s="182"/>
      <c r="D18" s="182"/>
      <c r="E18" s="182"/>
      <c r="F18" s="182"/>
      <c r="G18" s="11">
        <v>11</v>
      </c>
      <c r="H18" s="18">
        <v>4650527</v>
      </c>
      <c r="I18" s="18">
        <v>4588751</v>
      </c>
    </row>
    <row r="19" spans="1:9" ht="12.75" customHeight="1" x14ac:dyDescent="0.2">
      <c r="A19" s="182" t="s">
        <v>14</v>
      </c>
      <c r="B19" s="182"/>
      <c r="C19" s="182"/>
      <c r="D19" s="182"/>
      <c r="E19" s="182"/>
      <c r="F19" s="182"/>
      <c r="G19" s="11">
        <v>12</v>
      </c>
      <c r="H19" s="18">
        <v>992163</v>
      </c>
      <c r="I19" s="18">
        <v>986115</v>
      </c>
    </row>
    <row r="20" spans="1:9" ht="12.75" customHeight="1" x14ac:dyDescent="0.2">
      <c r="A20" s="182" t="s">
        <v>15</v>
      </c>
      <c r="B20" s="182"/>
      <c r="C20" s="182"/>
      <c r="D20" s="182"/>
      <c r="E20" s="182"/>
      <c r="F20" s="182"/>
      <c r="G20" s="11">
        <v>13</v>
      </c>
      <c r="H20" s="18">
        <v>45080056</v>
      </c>
      <c r="I20" s="18">
        <v>44576582</v>
      </c>
    </row>
    <row r="21" spans="1:9" ht="12.75" customHeight="1" x14ac:dyDescent="0.2">
      <c r="A21" s="182" t="s">
        <v>16</v>
      </c>
      <c r="B21" s="182"/>
      <c r="C21" s="182"/>
      <c r="D21" s="182"/>
      <c r="E21" s="182"/>
      <c r="F21" s="182"/>
      <c r="G21" s="11">
        <v>14</v>
      </c>
      <c r="H21" s="18">
        <v>2282755</v>
      </c>
      <c r="I21" s="18">
        <v>2271644</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713231</v>
      </c>
      <c r="I24" s="18">
        <v>782031</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165845</v>
      </c>
      <c r="I26" s="18">
        <v>136326</v>
      </c>
    </row>
    <row r="27" spans="1:9" ht="12.75" customHeight="1" x14ac:dyDescent="0.2">
      <c r="A27" s="186" t="s">
        <v>22</v>
      </c>
      <c r="B27" s="186"/>
      <c r="C27" s="186"/>
      <c r="D27" s="186"/>
      <c r="E27" s="186"/>
      <c r="F27" s="186"/>
      <c r="G27" s="12">
        <v>20</v>
      </c>
      <c r="H27" s="120">
        <f>SUM(H28:H37)</f>
        <v>3671723</v>
      </c>
      <c r="I27" s="120">
        <f>SUM(I28:I37)</f>
        <v>3671723</v>
      </c>
    </row>
    <row r="28" spans="1:9" ht="12.75" customHeight="1" x14ac:dyDescent="0.2">
      <c r="A28" s="182" t="s">
        <v>23</v>
      </c>
      <c r="B28" s="182"/>
      <c r="C28" s="182"/>
      <c r="D28" s="182"/>
      <c r="E28" s="182"/>
      <c r="F28" s="182"/>
      <c r="G28" s="11">
        <v>21</v>
      </c>
      <c r="H28" s="18">
        <v>3661172</v>
      </c>
      <c r="I28" s="18">
        <v>3661172</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10551</v>
      </c>
      <c r="I31" s="18">
        <v>10551</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78415</v>
      </c>
      <c r="I38" s="120">
        <f>I39+I40+I41+I42</f>
        <v>74604</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78415</v>
      </c>
      <c r="I42" s="18">
        <v>74604</v>
      </c>
    </row>
    <row r="43" spans="1:9" ht="12.75" customHeight="1" x14ac:dyDescent="0.2">
      <c r="A43" s="182" t="s">
        <v>38</v>
      </c>
      <c r="B43" s="182"/>
      <c r="C43" s="182"/>
      <c r="D43" s="182"/>
      <c r="E43" s="182"/>
      <c r="F43" s="182"/>
      <c r="G43" s="11">
        <v>36</v>
      </c>
      <c r="H43" s="18">
        <v>172656</v>
      </c>
      <c r="I43" s="18">
        <v>172656</v>
      </c>
    </row>
    <row r="44" spans="1:9" ht="12.75" customHeight="1" x14ac:dyDescent="0.2">
      <c r="A44" s="184" t="s">
        <v>303</v>
      </c>
      <c r="B44" s="184"/>
      <c r="C44" s="184"/>
      <c r="D44" s="184"/>
      <c r="E44" s="184"/>
      <c r="F44" s="184"/>
      <c r="G44" s="12">
        <v>37</v>
      </c>
      <c r="H44" s="120">
        <f>H45+H53+H60+H70</f>
        <v>42336754</v>
      </c>
      <c r="I44" s="120">
        <f>I45+I53+I60+I70</f>
        <v>43174795</v>
      </c>
    </row>
    <row r="45" spans="1:9" ht="12.75" customHeight="1" x14ac:dyDescent="0.2">
      <c r="A45" s="186" t="s">
        <v>39</v>
      </c>
      <c r="B45" s="186"/>
      <c r="C45" s="186"/>
      <c r="D45" s="186"/>
      <c r="E45" s="186"/>
      <c r="F45" s="186"/>
      <c r="G45" s="12">
        <v>38</v>
      </c>
      <c r="H45" s="120">
        <f>SUM(H46:H52)</f>
        <v>1005422</v>
      </c>
      <c r="I45" s="120">
        <f>SUM(I46:I52)</f>
        <v>1007949</v>
      </c>
    </row>
    <row r="46" spans="1:9" ht="12.75" customHeight="1" x14ac:dyDescent="0.2">
      <c r="A46" s="182" t="s">
        <v>40</v>
      </c>
      <c r="B46" s="182"/>
      <c r="C46" s="182"/>
      <c r="D46" s="182"/>
      <c r="E46" s="182"/>
      <c r="F46" s="182"/>
      <c r="G46" s="11">
        <v>39</v>
      </c>
      <c r="H46" s="18">
        <v>1005422</v>
      </c>
      <c r="I46" s="18">
        <v>1007949</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19558150</v>
      </c>
      <c r="I53" s="120">
        <f>SUM(I54:I59)</f>
        <v>10945854</v>
      </c>
    </row>
    <row r="54" spans="1:9" ht="12.75" customHeight="1" x14ac:dyDescent="0.2">
      <c r="A54" s="182" t="s">
        <v>48</v>
      </c>
      <c r="B54" s="182"/>
      <c r="C54" s="182"/>
      <c r="D54" s="182"/>
      <c r="E54" s="182"/>
      <c r="F54" s="182"/>
      <c r="G54" s="11">
        <v>47</v>
      </c>
      <c r="H54" s="18">
        <v>100758</v>
      </c>
      <c r="I54" s="18">
        <v>12055</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17959389</v>
      </c>
      <c r="I56" s="18">
        <v>7386904</v>
      </c>
    </row>
    <row r="57" spans="1:9" ht="12.75" customHeight="1" x14ac:dyDescent="0.2">
      <c r="A57" s="182" t="s">
        <v>51</v>
      </c>
      <c r="B57" s="182"/>
      <c r="C57" s="182"/>
      <c r="D57" s="182"/>
      <c r="E57" s="182"/>
      <c r="F57" s="182"/>
      <c r="G57" s="11">
        <v>50</v>
      </c>
      <c r="H57" s="18">
        <v>1614</v>
      </c>
      <c r="I57" s="18">
        <v>1184</v>
      </c>
    </row>
    <row r="58" spans="1:9" ht="12.75" customHeight="1" x14ac:dyDescent="0.2">
      <c r="A58" s="182" t="s">
        <v>52</v>
      </c>
      <c r="B58" s="182"/>
      <c r="C58" s="182"/>
      <c r="D58" s="182"/>
      <c r="E58" s="182"/>
      <c r="F58" s="182"/>
      <c r="G58" s="11">
        <v>51</v>
      </c>
      <c r="H58" s="18">
        <v>716641</v>
      </c>
      <c r="I58" s="18">
        <v>2945789</v>
      </c>
    </row>
    <row r="59" spans="1:9" ht="12.75" customHeight="1" x14ac:dyDescent="0.2">
      <c r="A59" s="182" t="s">
        <v>53</v>
      </c>
      <c r="B59" s="182"/>
      <c r="C59" s="182"/>
      <c r="D59" s="182"/>
      <c r="E59" s="182"/>
      <c r="F59" s="182"/>
      <c r="G59" s="11">
        <v>52</v>
      </c>
      <c r="H59" s="18">
        <v>779748</v>
      </c>
      <c r="I59" s="18">
        <v>599922</v>
      </c>
    </row>
    <row r="60" spans="1:9" ht="12.75" customHeight="1" x14ac:dyDescent="0.2">
      <c r="A60" s="186" t="s">
        <v>54</v>
      </c>
      <c r="B60" s="186"/>
      <c r="C60" s="186"/>
      <c r="D60" s="186"/>
      <c r="E60" s="186"/>
      <c r="F60" s="186"/>
      <c r="G60" s="12">
        <v>53</v>
      </c>
      <c r="H60" s="120">
        <f>SUM(H61:H69)</f>
        <v>894034</v>
      </c>
      <c r="I60" s="120">
        <f>SUM(I61:I69)</f>
        <v>714237</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351042</v>
      </c>
      <c r="I63" s="18">
        <v>200000</v>
      </c>
    </row>
    <row r="64" spans="1:9" ht="26.1"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42025</v>
      </c>
      <c r="I67" s="18">
        <v>42025</v>
      </c>
    </row>
    <row r="68" spans="1:9" ht="12.75" customHeight="1" x14ac:dyDescent="0.2">
      <c r="A68" s="182" t="s">
        <v>30</v>
      </c>
      <c r="B68" s="182"/>
      <c r="C68" s="182"/>
      <c r="D68" s="182"/>
      <c r="E68" s="182"/>
      <c r="F68" s="182"/>
      <c r="G68" s="11">
        <v>61</v>
      </c>
      <c r="H68" s="18">
        <v>500967</v>
      </c>
      <c r="I68" s="18">
        <v>472212</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20879148</v>
      </c>
      <c r="I70" s="18">
        <v>30506755</v>
      </c>
    </row>
    <row r="71" spans="1:9" ht="12.75" customHeight="1" x14ac:dyDescent="0.2">
      <c r="A71" s="183" t="s">
        <v>58</v>
      </c>
      <c r="B71" s="183"/>
      <c r="C71" s="183"/>
      <c r="D71" s="183"/>
      <c r="E71" s="183"/>
      <c r="F71" s="183"/>
      <c r="G71" s="11">
        <v>64</v>
      </c>
      <c r="H71" s="18">
        <v>165811</v>
      </c>
      <c r="I71" s="18">
        <v>218601</v>
      </c>
    </row>
    <row r="72" spans="1:9" ht="12.75" customHeight="1" x14ac:dyDescent="0.2">
      <c r="A72" s="184" t="s">
        <v>304</v>
      </c>
      <c r="B72" s="184"/>
      <c r="C72" s="184"/>
      <c r="D72" s="184"/>
      <c r="E72" s="184"/>
      <c r="F72" s="184"/>
      <c r="G72" s="12">
        <v>65</v>
      </c>
      <c r="H72" s="120">
        <f>H8+H9+H44+H71</f>
        <v>100325847</v>
      </c>
      <c r="I72" s="120">
        <f>I8+I9+I44+I71</f>
        <v>100669072</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79515476</v>
      </c>
      <c r="I75" s="121">
        <f>I76+I77+I78+I84+I85+I91+I94+I97</f>
        <v>79422973</v>
      </c>
    </row>
    <row r="76" spans="1:9" ht="12.75" customHeight="1" x14ac:dyDescent="0.2">
      <c r="A76" s="182" t="s">
        <v>61</v>
      </c>
      <c r="B76" s="182"/>
      <c r="C76" s="182"/>
      <c r="D76" s="182"/>
      <c r="E76" s="182"/>
      <c r="F76" s="182"/>
      <c r="G76" s="11">
        <v>68</v>
      </c>
      <c r="H76" s="18">
        <v>22417251</v>
      </c>
      <c r="I76" s="18">
        <v>22417251</v>
      </c>
    </row>
    <row r="77" spans="1:9" ht="12.75" customHeight="1" x14ac:dyDescent="0.2">
      <c r="A77" s="182" t="s">
        <v>62</v>
      </c>
      <c r="B77" s="182"/>
      <c r="C77" s="182"/>
      <c r="D77" s="182"/>
      <c r="E77" s="182"/>
      <c r="F77" s="182"/>
      <c r="G77" s="11">
        <v>69</v>
      </c>
      <c r="H77" s="18">
        <v>11731516</v>
      </c>
      <c r="I77" s="18">
        <v>11731516</v>
      </c>
    </row>
    <row r="78" spans="1:9" ht="12.75" customHeight="1" x14ac:dyDescent="0.2">
      <c r="A78" s="186" t="s">
        <v>63</v>
      </c>
      <c r="B78" s="186"/>
      <c r="C78" s="186"/>
      <c r="D78" s="186"/>
      <c r="E78" s="186"/>
      <c r="F78" s="186"/>
      <c r="G78" s="12">
        <v>70</v>
      </c>
      <c r="H78" s="121">
        <f>SUM(H79:H83)</f>
        <v>5201058</v>
      </c>
      <c r="I78" s="121">
        <f>SUM(I79:I83)</f>
        <v>5201058</v>
      </c>
    </row>
    <row r="79" spans="1:9" ht="12.75" customHeight="1" x14ac:dyDescent="0.2">
      <c r="A79" s="182" t="s">
        <v>64</v>
      </c>
      <c r="B79" s="182"/>
      <c r="C79" s="182"/>
      <c r="D79" s="182"/>
      <c r="E79" s="182"/>
      <c r="F79" s="182"/>
      <c r="G79" s="11">
        <v>71</v>
      </c>
      <c r="H79" s="18">
        <v>1122747</v>
      </c>
      <c r="I79" s="18">
        <v>1122747</v>
      </c>
    </row>
    <row r="80" spans="1:9" ht="12.75" customHeight="1" x14ac:dyDescent="0.2">
      <c r="A80" s="182" t="s">
        <v>65</v>
      </c>
      <c r="B80" s="182"/>
      <c r="C80" s="182"/>
      <c r="D80" s="182"/>
      <c r="E80" s="182"/>
      <c r="F80" s="182"/>
      <c r="G80" s="11">
        <v>72</v>
      </c>
      <c r="H80" s="18">
        <v>1181838</v>
      </c>
      <c r="I80" s="18">
        <v>1181838</v>
      </c>
    </row>
    <row r="81" spans="1:9" ht="12.75" customHeight="1" x14ac:dyDescent="0.2">
      <c r="A81" s="182" t="s">
        <v>66</v>
      </c>
      <c r="B81" s="182"/>
      <c r="C81" s="182"/>
      <c r="D81" s="182"/>
      <c r="E81" s="182"/>
      <c r="F81" s="182"/>
      <c r="G81" s="11">
        <v>73</v>
      </c>
      <c r="H81" s="18">
        <v>-141524</v>
      </c>
      <c r="I81" s="18">
        <v>-141524</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3037997</v>
      </c>
      <c r="I83" s="18">
        <v>3037997</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34337305</v>
      </c>
      <c r="I91" s="120">
        <f>I92-I93</f>
        <v>40165651</v>
      </c>
    </row>
    <row r="92" spans="1:9" ht="12.75" customHeight="1" x14ac:dyDescent="0.2">
      <c r="A92" s="182" t="s">
        <v>72</v>
      </c>
      <c r="B92" s="182"/>
      <c r="C92" s="182"/>
      <c r="D92" s="182"/>
      <c r="E92" s="182"/>
      <c r="F92" s="182"/>
      <c r="G92" s="11">
        <v>84</v>
      </c>
      <c r="H92" s="18">
        <v>34337305</v>
      </c>
      <c r="I92" s="18">
        <v>40165651</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5828346</v>
      </c>
      <c r="I94" s="120">
        <f>I95-I96</f>
        <v>-92503</v>
      </c>
    </row>
    <row r="95" spans="1:9" ht="12.75" customHeight="1" x14ac:dyDescent="0.2">
      <c r="A95" s="182" t="s">
        <v>74</v>
      </c>
      <c r="B95" s="182"/>
      <c r="C95" s="182"/>
      <c r="D95" s="182"/>
      <c r="E95" s="182"/>
      <c r="F95" s="182"/>
      <c r="G95" s="11">
        <v>87</v>
      </c>
      <c r="H95" s="18">
        <v>5828346</v>
      </c>
      <c r="I95" s="18">
        <v>0</v>
      </c>
    </row>
    <row r="96" spans="1:9" ht="12.75" customHeight="1" x14ac:dyDescent="0.2">
      <c r="A96" s="182" t="s">
        <v>75</v>
      </c>
      <c r="B96" s="182"/>
      <c r="C96" s="182"/>
      <c r="D96" s="182"/>
      <c r="E96" s="182"/>
      <c r="F96" s="182"/>
      <c r="G96" s="11">
        <v>88</v>
      </c>
      <c r="H96" s="18">
        <v>0</v>
      </c>
      <c r="I96" s="18">
        <v>92503</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902506</v>
      </c>
      <c r="I98" s="120">
        <f>SUM(I99:I104)</f>
        <v>888188</v>
      </c>
    </row>
    <row r="99" spans="1:9" ht="12.75" customHeight="1" x14ac:dyDescent="0.2">
      <c r="A99" s="182" t="s">
        <v>77</v>
      </c>
      <c r="B99" s="182"/>
      <c r="C99" s="182"/>
      <c r="D99" s="182"/>
      <c r="E99" s="182"/>
      <c r="F99" s="182"/>
      <c r="G99" s="11">
        <v>91</v>
      </c>
      <c r="H99" s="18">
        <v>884517</v>
      </c>
      <c r="I99" s="18">
        <v>884517</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17989</v>
      </c>
      <c r="I101" s="18">
        <v>3671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15438722</v>
      </c>
      <c r="I105" s="120">
        <f>SUM(I106:I116)</f>
        <v>15439657</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11370628</v>
      </c>
      <c r="I111" s="18">
        <v>11370628</v>
      </c>
    </row>
    <row r="112" spans="1:9" ht="12.75" customHeight="1" x14ac:dyDescent="0.2">
      <c r="A112" s="182" t="s">
        <v>89</v>
      </c>
      <c r="B112" s="182"/>
      <c r="C112" s="182"/>
      <c r="D112" s="182"/>
      <c r="E112" s="182"/>
      <c r="F112" s="182"/>
      <c r="G112" s="11">
        <v>104</v>
      </c>
      <c r="H112" s="18">
        <v>47500</v>
      </c>
      <c r="I112" s="18">
        <v>47500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4020594</v>
      </c>
      <c r="I116" s="18">
        <v>4021529</v>
      </c>
    </row>
    <row r="117" spans="1:9" ht="12.75" customHeight="1" x14ac:dyDescent="0.2">
      <c r="A117" s="184" t="s">
        <v>357</v>
      </c>
      <c r="B117" s="184"/>
      <c r="C117" s="184"/>
      <c r="D117" s="184"/>
      <c r="E117" s="184"/>
      <c r="F117" s="184"/>
      <c r="G117" s="12">
        <v>109</v>
      </c>
      <c r="H117" s="120">
        <f>SUM(H118:H131)</f>
        <v>4359274</v>
      </c>
      <c r="I117" s="120">
        <f>SUM(I118:I131)</f>
        <v>4841148</v>
      </c>
    </row>
    <row r="118" spans="1:9" ht="12.75" customHeight="1" x14ac:dyDescent="0.2">
      <c r="A118" s="182" t="s">
        <v>83</v>
      </c>
      <c r="B118" s="182"/>
      <c r="C118" s="182"/>
      <c r="D118" s="182"/>
      <c r="E118" s="182"/>
      <c r="F118" s="182"/>
      <c r="G118" s="11">
        <v>110</v>
      </c>
      <c r="H118" s="18">
        <v>81958</v>
      </c>
      <c r="I118" s="18">
        <v>41073</v>
      </c>
    </row>
    <row r="119" spans="1:9" ht="22.3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73710</v>
      </c>
      <c r="I120" s="18">
        <v>86736</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1994738</v>
      </c>
      <c r="I123" s="18">
        <v>1496054</v>
      </c>
    </row>
    <row r="124" spans="1:9" ht="12.75" customHeight="1" x14ac:dyDescent="0.2">
      <c r="A124" s="182" t="s">
        <v>89</v>
      </c>
      <c r="B124" s="182"/>
      <c r="C124" s="182"/>
      <c r="D124" s="182"/>
      <c r="E124" s="182"/>
      <c r="F124" s="182"/>
      <c r="G124" s="11">
        <v>116</v>
      </c>
      <c r="H124" s="18">
        <v>0</v>
      </c>
      <c r="I124" s="18">
        <v>0</v>
      </c>
    </row>
    <row r="125" spans="1:9" ht="12.75" customHeight="1" x14ac:dyDescent="0.2">
      <c r="A125" s="182" t="s">
        <v>90</v>
      </c>
      <c r="B125" s="182"/>
      <c r="C125" s="182"/>
      <c r="D125" s="182"/>
      <c r="E125" s="182"/>
      <c r="F125" s="182"/>
      <c r="G125" s="11">
        <v>117</v>
      </c>
      <c r="H125" s="18">
        <v>836655</v>
      </c>
      <c r="I125" s="18">
        <v>467048</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531730</v>
      </c>
      <c r="I127" s="18">
        <v>486369</v>
      </c>
    </row>
    <row r="128" spans="1:9" x14ac:dyDescent="0.2">
      <c r="A128" s="182" t="s">
        <v>95</v>
      </c>
      <c r="B128" s="182"/>
      <c r="C128" s="182"/>
      <c r="D128" s="182"/>
      <c r="E128" s="182"/>
      <c r="F128" s="182"/>
      <c r="G128" s="11">
        <v>120</v>
      </c>
      <c r="H128" s="18">
        <v>302172</v>
      </c>
      <c r="I128" s="18">
        <v>1780076</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538311</v>
      </c>
      <c r="I131" s="18">
        <v>483792</v>
      </c>
    </row>
    <row r="132" spans="1:9" ht="22.35" customHeight="1" x14ac:dyDescent="0.2">
      <c r="A132" s="183" t="s">
        <v>99</v>
      </c>
      <c r="B132" s="183"/>
      <c r="C132" s="183"/>
      <c r="D132" s="183"/>
      <c r="E132" s="183"/>
      <c r="F132" s="183"/>
      <c r="G132" s="11">
        <v>124</v>
      </c>
      <c r="H132" s="18">
        <v>109869</v>
      </c>
      <c r="I132" s="18">
        <v>77106</v>
      </c>
    </row>
    <row r="133" spans="1:9" ht="12.75" customHeight="1" x14ac:dyDescent="0.2">
      <c r="A133" s="184" t="s">
        <v>358</v>
      </c>
      <c r="B133" s="184"/>
      <c r="C133" s="184"/>
      <c r="D133" s="184"/>
      <c r="E133" s="184"/>
      <c r="F133" s="184"/>
      <c r="G133" s="12">
        <v>125</v>
      </c>
      <c r="H133" s="120">
        <f>H75+H98+H105+H117+H132</f>
        <v>100325847</v>
      </c>
      <c r="I133" s="120">
        <f>I75+I98+I105+I117+I132</f>
        <v>100669072</v>
      </c>
    </row>
    <row r="134" spans="1:9" x14ac:dyDescent="0.2">
      <c r="A134" s="183" t="s">
        <v>100</v>
      </c>
      <c r="B134" s="183"/>
      <c r="C134" s="183"/>
      <c r="D134" s="183"/>
      <c r="E134" s="183"/>
      <c r="F134" s="183"/>
      <c r="G134" s="11">
        <v>126</v>
      </c>
      <c r="H134" s="18">
        <f>H72-H133</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1496062992125984"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4" zoomScale="85" zoomScaleNormal="85" zoomScaleSheetLayoutView="110" workbookViewId="0">
      <selection activeCell="A7" sqref="A7:F7"/>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5703125" style="49" bestFit="1" customWidth="1"/>
    <col min="266" max="519" width="9.140625" style="49"/>
    <col min="520" max="520" width="9.85546875" style="49" bestFit="1" customWidth="1"/>
    <col min="521" max="521" width="11.5703125" style="49" bestFit="1" customWidth="1"/>
    <col min="522" max="775" width="9.140625" style="49"/>
    <col min="776" max="776" width="9.85546875" style="49" bestFit="1" customWidth="1"/>
    <col min="777" max="777" width="11.5703125" style="49" bestFit="1" customWidth="1"/>
    <col min="778" max="1031" width="9.140625" style="49"/>
    <col min="1032" max="1032" width="9.85546875" style="49" bestFit="1" customWidth="1"/>
    <col min="1033" max="1033" width="11.5703125" style="49" bestFit="1" customWidth="1"/>
    <col min="1034" max="1287" width="9.140625" style="49"/>
    <col min="1288" max="1288" width="9.85546875" style="49" bestFit="1" customWidth="1"/>
    <col min="1289" max="1289" width="11.5703125" style="49" bestFit="1" customWidth="1"/>
    <col min="1290" max="1543" width="9.140625" style="49"/>
    <col min="1544" max="1544" width="9.85546875" style="49" bestFit="1" customWidth="1"/>
    <col min="1545" max="1545" width="11.5703125" style="49" bestFit="1" customWidth="1"/>
    <col min="1546" max="1799" width="9.140625" style="49"/>
    <col min="1800" max="1800" width="9.85546875" style="49" bestFit="1" customWidth="1"/>
    <col min="1801" max="1801" width="11.5703125" style="49" bestFit="1" customWidth="1"/>
    <col min="1802" max="2055" width="9.140625" style="49"/>
    <col min="2056" max="2056" width="9.85546875" style="49" bestFit="1" customWidth="1"/>
    <col min="2057" max="2057" width="11.5703125" style="49" bestFit="1" customWidth="1"/>
    <col min="2058" max="2311" width="9.140625" style="49"/>
    <col min="2312" max="2312" width="9.85546875" style="49" bestFit="1" customWidth="1"/>
    <col min="2313" max="2313" width="11.5703125" style="49" bestFit="1" customWidth="1"/>
    <col min="2314" max="2567" width="9.140625" style="49"/>
    <col min="2568" max="2568" width="9.85546875" style="49" bestFit="1" customWidth="1"/>
    <col min="2569" max="2569" width="11.5703125" style="49" bestFit="1" customWidth="1"/>
    <col min="2570" max="2823" width="9.140625" style="49"/>
    <col min="2824" max="2824" width="9.85546875" style="49" bestFit="1" customWidth="1"/>
    <col min="2825" max="2825" width="11.5703125" style="49" bestFit="1" customWidth="1"/>
    <col min="2826" max="3079" width="9.140625" style="49"/>
    <col min="3080" max="3080" width="9.85546875" style="49" bestFit="1" customWidth="1"/>
    <col min="3081" max="3081" width="11.5703125" style="49" bestFit="1" customWidth="1"/>
    <col min="3082" max="3335" width="9.140625" style="49"/>
    <col min="3336" max="3336" width="9.85546875" style="49" bestFit="1" customWidth="1"/>
    <col min="3337" max="3337" width="11.5703125" style="49" bestFit="1" customWidth="1"/>
    <col min="3338" max="3591" width="9.140625" style="49"/>
    <col min="3592" max="3592" width="9.85546875" style="49" bestFit="1" customWidth="1"/>
    <col min="3593" max="3593" width="11.5703125" style="49" bestFit="1" customWidth="1"/>
    <col min="3594" max="3847" width="9.140625" style="49"/>
    <col min="3848" max="3848" width="9.85546875" style="49" bestFit="1" customWidth="1"/>
    <col min="3849" max="3849" width="11.5703125" style="49" bestFit="1" customWidth="1"/>
    <col min="3850" max="4103" width="9.140625" style="49"/>
    <col min="4104" max="4104" width="9.85546875" style="49" bestFit="1" customWidth="1"/>
    <col min="4105" max="4105" width="11.5703125" style="49" bestFit="1" customWidth="1"/>
    <col min="4106" max="4359" width="9.140625" style="49"/>
    <col min="4360" max="4360" width="9.85546875" style="49" bestFit="1" customWidth="1"/>
    <col min="4361" max="4361" width="11.5703125" style="49" bestFit="1" customWidth="1"/>
    <col min="4362" max="4615" width="9.140625" style="49"/>
    <col min="4616" max="4616" width="9.85546875" style="49" bestFit="1" customWidth="1"/>
    <col min="4617" max="4617" width="11.5703125" style="49" bestFit="1" customWidth="1"/>
    <col min="4618" max="4871" width="9.140625" style="49"/>
    <col min="4872" max="4872" width="9.85546875" style="49" bestFit="1" customWidth="1"/>
    <col min="4873" max="4873" width="11.5703125" style="49" bestFit="1" customWidth="1"/>
    <col min="4874" max="5127" width="9.140625" style="49"/>
    <col min="5128" max="5128" width="9.85546875" style="49" bestFit="1" customWidth="1"/>
    <col min="5129" max="5129" width="11.5703125" style="49" bestFit="1" customWidth="1"/>
    <col min="5130" max="5383" width="9.140625" style="49"/>
    <col min="5384" max="5384" width="9.85546875" style="49" bestFit="1" customWidth="1"/>
    <col min="5385" max="5385" width="11.5703125" style="49" bestFit="1" customWidth="1"/>
    <col min="5386" max="5639" width="9.140625" style="49"/>
    <col min="5640" max="5640" width="9.85546875" style="49" bestFit="1" customWidth="1"/>
    <col min="5641" max="5641" width="11.5703125" style="49" bestFit="1" customWidth="1"/>
    <col min="5642" max="5895" width="9.140625" style="49"/>
    <col min="5896" max="5896" width="9.85546875" style="49" bestFit="1" customWidth="1"/>
    <col min="5897" max="5897" width="11.5703125" style="49" bestFit="1" customWidth="1"/>
    <col min="5898" max="6151" width="9.140625" style="49"/>
    <col min="6152" max="6152" width="9.85546875" style="49" bestFit="1" customWidth="1"/>
    <col min="6153" max="6153" width="11.5703125" style="49" bestFit="1" customWidth="1"/>
    <col min="6154" max="6407" width="9.140625" style="49"/>
    <col min="6408" max="6408" width="9.85546875" style="49" bestFit="1" customWidth="1"/>
    <col min="6409" max="6409" width="11.5703125" style="49" bestFit="1" customWidth="1"/>
    <col min="6410" max="6663" width="9.140625" style="49"/>
    <col min="6664" max="6664" width="9.85546875" style="49" bestFit="1" customWidth="1"/>
    <col min="6665" max="6665" width="11.5703125" style="49" bestFit="1" customWidth="1"/>
    <col min="6666" max="6919" width="9.140625" style="49"/>
    <col min="6920" max="6920" width="9.85546875" style="49" bestFit="1" customWidth="1"/>
    <col min="6921" max="6921" width="11.5703125" style="49" bestFit="1" customWidth="1"/>
    <col min="6922" max="7175" width="9.140625" style="49"/>
    <col min="7176" max="7176" width="9.85546875" style="49" bestFit="1" customWidth="1"/>
    <col min="7177" max="7177" width="11.5703125" style="49" bestFit="1" customWidth="1"/>
    <col min="7178" max="7431" width="9.140625" style="49"/>
    <col min="7432" max="7432" width="9.85546875" style="49" bestFit="1" customWidth="1"/>
    <col min="7433" max="7433" width="11.5703125" style="49" bestFit="1" customWidth="1"/>
    <col min="7434" max="7687" width="9.140625" style="49"/>
    <col min="7688" max="7688" width="9.85546875" style="49" bestFit="1" customWidth="1"/>
    <col min="7689" max="7689" width="11.5703125" style="49" bestFit="1" customWidth="1"/>
    <col min="7690" max="7943" width="9.140625" style="49"/>
    <col min="7944" max="7944" width="9.85546875" style="49" bestFit="1" customWidth="1"/>
    <col min="7945" max="7945" width="11.5703125" style="49" bestFit="1" customWidth="1"/>
    <col min="7946" max="8199" width="9.140625" style="49"/>
    <col min="8200" max="8200" width="9.85546875" style="49" bestFit="1" customWidth="1"/>
    <col min="8201" max="8201" width="11.5703125" style="49" bestFit="1" customWidth="1"/>
    <col min="8202" max="8455" width="9.140625" style="49"/>
    <col min="8456" max="8456" width="9.85546875" style="49" bestFit="1" customWidth="1"/>
    <col min="8457" max="8457" width="11.5703125" style="49" bestFit="1" customWidth="1"/>
    <col min="8458" max="8711" width="9.140625" style="49"/>
    <col min="8712" max="8712" width="9.85546875" style="49" bestFit="1" customWidth="1"/>
    <col min="8713" max="8713" width="11.5703125" style="49" bestFit="1" customWidth="1"/>
    <col min="8714" max="8967" width="9.140625" style="49"/>
    <col min="8968" max="8968" width="9.85546875" style="49" bestFit="1" customWidth="1"/>
    <col min="8969" max="8969" width="11.5703125" style="49" bestFit="1" customWidth="1"/>
    <col min="8970" max="9223" width="9.140625" style="49"/>
    <col min="9224" max="9224" width="9.85546875" style="49" bestFit="1" customWidth="1"/>
    <col min="9225" max="9225" width="11.5703125" style="49" bestFit="1" customWidth="1"/>
    <col min="9226" max="9479" width="9.140625" style="49"/>
    <col min="9480" max="9480" width="9.85546875" style="49" bestFit="1" customWidth="1"/>
    <col min="9481" max="9481" width="11.5703125" style="49" bestFit="1" customWidth="1"/>
    <col min="9482" max="9735" width="9.140625" style="49"/>
    <col min="9736" max="9736" width="9.85546875" style="49" bestFit="1" customWidth="1"/>
    <col min="9737" max="9737" width="11.5703125" style="49" bestFit="1" customWidth="1"/>
    <col min="9738" max="9991" width="9.140625" style="49"/>
    <col min="9992" max="9992" width="9.85546875" style="49" bestFit="1" customWidth="1"/>
    <col min="9993" max="9993" width="11.5703125" style="49" bestFit="1" customWidth="1"/>
    <col min="9994" max="10247" width="9.140625" style="49"/>
    <col min="10248" max="10248" width="9.85546875" style="49" bestFit="1" customWidth="1"/>
    <col min="10249" max="10249" width="11.5703125" style="49" bestFit="1" customWidth="1"/>
    <col min="10250" max="10503" width="9.140625" style="49"/>
    <col min="10504" max="10504" width="9.85546875" style="49" bestFit="1" customWidth="1"/>
    <col min="10505" max="10505" width="11.5703125" style="49" bestFit="1" customWidth="1"/>
    <col min="10506" max="10759" width="9.140625" style="49"/>
    <col min="10760" max="10760" width="9.85546875" style="49" bestFit="1" customWidth="1"/>
    <col min="10761" max="10761" width="11.5703125" style="49" bestFit="1" customWidth="1"/>
    <col min="10762" max="11015" width="9.140625" style="49"/>
    <col min="11016" max="11016" width="9.85546875" style="49" bestFit="1" customWidth="1"/>
    <col min="11017" max="11017" width="11.5703125" style="49" bestFit="1" customWidth="1"/>
    <col min="11018" max="11271" width="9.140625" style="49"/>
    <col min="11272" max="11272" width="9.85546875" style="49" bestFit="1" customWidth="1"/>
    <col min="11273" max="11273" width="11.5703125" style="49" bestFit="1" customWidth="1"/>
    <col min="11274" max="11527" width="9.140625" style="49"/>
    <col min="11528" max="11528" width="9.85546875" style="49" bestFit="1" customWidth="1"/>
    <col min="11529" max="11529" width="11.5703125" style="49" bestFit="1" customWidth="1"/>
    <col min="11530" max="11783" width="9.140625" style="49"/>
    <col min="11784" max="11784" width="9.85546875" style="49" bestFit="1" customWidth="1"/>
    <col min="11785" max="11785" width="11.5703125" style="49" bestFit="1" customWidth="1"/>
    <col min="11786" max="12039" width="9.140625" style="49"/>
    <col min="12040" max="12040" width="9.85546875" style="49" bestFit="1" customWidth="1"/>
    <col min="12041" max="12041" width="11.5703125" style="49" bestFit="1" customWidth="1"/>
    <col min="12042" max="12295" width="9.140625" style="49"/>
    <col min="12296" max="12296" width="9.85546875" style="49" bestFit="1" customWidth="1"/>
    <col min="12297" max="12297" width="11.5703125" style="49" bestFit="1" customWidth="1"/>
    <col min="12298" max="12551" width="9.140625" style="49"/>
    <col min="12552" max="12552" width="9.85546875" style="49" bestFit="1" customWidth="1"/>
    <col min="12553" max="12553" width="11.5703125" style="49" bestFit="1" customWidth="1"/>
    <col min="12554" max="12807" width="9.140625" style="49"/>
    <col min="12808" max="12808" width="9.85546875" style="49" bestFit="1" customWidth="1"/>
    <col min="12809" max="12809" width="11.5703125" style="49" bestFit="1" customWidth="1"/>
    <col min="12810" max="13063" width="9.140625" style="49"/>
    <col min="13064" max="13064" width="9.85546875" style="49" bestFit="1" customWidth="1"/>
    <col min="13065" max="13065" width="11.5703125" style="49" bestFit="1" customWidth="1"/>
    <col min="13066" max="13319" width="9.140625" style="49"/>
    <col min="13320" max="13320" width="9.85546875" style="49" bestFit="1" customWidth="1"/>
    <col min="13321" max="13321" width="11.5703125" style="49" bestFit="1" customWidth="1"/>
    <col min="13322" max="13575" width="9.140625" style="49"/>
    <col min="13576" max="13576" width="9.85546875" style="49" bestFit="1" customWidth="1"/>
    <col min="13577" max="13577" width="11.5703125" style="49" bestFit="1" customWidth="1"/>
    <col min="13578" max="13831" width="9.140625" style="49"/>
    <col min="13832" max="13832" width="9.85546875" style="49" bestFit="1" customWidth="1"/>
    <col min="13833" max="13833" width="11.5703125" style="49" bestFit="1" customWidth="1"/>
    <col min="13834" max="14087" width="9.140625" style="49"/>
    <col min="14088" max="14088" width="9.85546875" style="49" bestFit="1" customWidth="1"/>
    <col min="14089" max="14089" width="11.5703125" style="49" bestFit="1" customWidth="1"/>
    <col min="14090" max="14343" width="9.140625" style="49"/>
    <col min="14344" max="14344" width="9.85546875" style="49" bestFit="1" customWidth="1"/>
    <col min="14345" max="14345" width="11.5703125" style="49" bestFit="1" customWidth="1"/>
    <col min="14346" max="14599" width="9.140625" style="49"/>
    <col min="14600" max="14600" width="9.85546875" style="49" bestFit="1" customWidth="1"/>
    <col min="14601" max="14601" width="11.5703125" style="49" bestFit="1" customWidth="1"/>
    <col min="14602" max="14855" width="9.140625" style="49"/>
    <col min="14856" max="14856" width="9.85546875" style="49" bestFit="1" customWidth="1"/>
    <col min="14857" max="14857" width="11.5703125" style="49" bestFit="1" customWidth="1"/>
    <col min="14858" max="15111" width="9.140625" style="49"/>
    <col min="15112" max="15112" width="9.85546875" style="49" bestFit="1" customWidth="1"/>
    <col min="15113" max="15113" width="11.5703125" style="49" bestFit="1" customWidth="1"/>
    <col min="15114" max="15367" width="9.140625" style="49"/>
    <col min="15368" max="15368" width="9.85546875" style="49" bestFit="1" customWidth="1"/>
    <col min="15369" max="15369" width="11.5703125" style="49" bestFit="1" customWidth="1"/>
    <col min="15370" max="15623" width="9.140625" style="49"/>
    <col min="15624" max="15624" width="9.85546875" style="49" bestFit="1" customWidth="1"/>
    <col min="15625" max="15625" width="11.5703125" style="49" bestFit="1" customWidth="1"/>
    <col min="15626" max="15879" width="9.140625" style="49"/>
    <col min="15880" max="15880" width="9.85546875" style="49" bestFit="1" customWidth="1"/>
    <col min="15881" max="15881" width="11.5703125" style="49" bestFit="1" customWidth="1"/>
    <col min="15882" max="16135" width="9.140625" style="49"/>
    <col min="16136" max="16136" width="9.85546875" style="49" bestFit="1" customWidth="1"/>
    <col min="16137" max="16137" width="11.570312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464</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463</v>
      </c>
      <c r="B4" s="227"/>
      <c r="C4" s="227"/>
      <c r="D4" s="227"/>
      <c r="E4" s="227"/>
      <c r="F4" s="227"/>
      <c r="G4" s="227"/>
      <c r="H4" s="227"/>
      <c r="I4" s="227"/>
      <c r="J4" s="228"/>
      <c r="K4" s="228"/>
    </row>
    <row r="5" spans="1:11" ht="22.3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22745627</v>
      </c>
      <c r="I8" s="52">
        <f>SUM(I9:I13)</f>
        <v>22745627</v>
      </c>
      <c r="J8" s="52">
        <f>SUM(J9:J13)</f>
        <v>4954481</v>
      </c>
      <c r="K8" s="52">
        <f>SUM(K9:K13)</f>
        <v>4954481</v>
      </c>
    </row>
    <row r="9" spans="1:11" ht="12.75" customHeight="1" x14ac:dyDescent="0.2">
      <c r="A9" s="182" t="s">
        <v>115</v>
      </c>
      <c r="B9" s="182"/>
      <c r="C9" s="182"/>
      <c r="D9" s="182"/>
      <c r="E9" s="182"/>
      <c r="F9" s="182"/>
      <c r="G9" s="11">
        <v>2</v>
      </c>
      <c r="H9" s="53">
        <v>12195</v>
      </c>
      <c r="I9" s="53">
        <v>12195</v>
      </c>
      <c r="J9" s="53">
        <v>32235</v>
      </c>
      <c r="K9" s="53">
        <v>32235</v>
      </c>
    </row>
    <row r="10" spans="1:11" ht="12.75" customHeight="1" x14ac:dyDescent="0.2">
      <c r="A10" s="182" t="s">
        <v>116</v>
      </c>
      <c r="B10" s="182"/>
      <c r="C10" s="182"/>
      <c r="D10" s="182"/>
      <c r="E10" s="182"/>
      <c r="F10" s="182"/>
      <c r="G10" s="11">
        <v>3</v>
      </c>
      <c r="H10" s="53">
        <v>22691289</v>
      </c>
      <c r="I10" s="53">
        <v>22691289</v>
      </c>
      <c r="J10" s="53">
        <v>4528616</v>
      </c>
      <c r="K10" s="53">
        <v>4528616</v>
      </c>
    </row>
    <row r="11" spans="1:11" ht="12.75" customHeight="1" x14ac:dyDescent="0.2">
      <c r="A11" s="182" t="s">
        <v>117</v>
      </c>
      <c r="B11" s="182"/>
      <c r="C11" s="182"/>
      <c r="D11" s="182"/>
      <c r="E11" s="182"/>
      <c r="F11" s="182"/>
      <c r="G11" s="11">
        <v>4</v>
      </c>
      <c r="H11" s="53">
        <v>35735</v>
      </c>
      <c r="I11" s="53">
        <v>35735</v>
      </c>
      <c r="J11" s="53">
        <v>21512</v>
      </c>
      <c r="K11" s="53">
        <v>21512</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6408</v>
      </c>
      <c r="I13" s="53">
        <v>6408</v>
      </c>
      <c r="J13" s="53">
        <v>372118</v>
      </c>
      <c r="K13" s="53">
        <v>372118</v>
      </c>
    </row>
    <row r="14" spans="1:11" ht="12.75" customHeight="1" x14ac:dyDescent="0.2">
      <c r="A14" s="213" t="s">
        <v>360</v>
      </c>
      <c r="B14" s="213"/>
      <c r="C14" s="213"/>
      <c r="D14" s="213"/>
      <c r="E14" s="213"/>
      <c r="F14" s="213"/>
      <c r="G14" s="12">
        <v>7</v>
      </c>
      <c r="H14" s="52">
        <f>H15+H16+H20+H24+H25+H26+H29+H36</f>
        <v>19949829</v>
      </c>
      <c r="I14" s="52">
        <f>I15+I16+I20+I24+I25+I26+I29+I36</f>
        <v>19949829</v>
      </c>
      <c r="J14" s="52">
        <f>J15+J16+J20+J24+J25+J26+J29+J36</f>
        <v>4932395</v>
      </c>
      <c r="K14" s="52">
        <f>K15+K16+K20+K24+K25+K26+K29+K36</f>
        <v>4932395</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440</v>
      </c>
      <c r="B16" s="186"/>
      <c r="C16" s="186"/>
      <c r="D16" s="186"/>
      <c r="E16" s="186"/>
      <c r="F16" s="186"/>
      <c r="G16" s="12">
        <v>9</v>
      </c>
      <c r="H16" s="52">
        <f>SUM(H17:H19)</f>
        <v>16686659</v>
      </c>
      <c r="I16" s="52">
        <f>SUM(I17:I19)</f>
        <v>16686659</v>
      </c>
      <c r="J16" s="52">
        <f>SUM(J17:J19)</f>
        <v>1734946</v>
      </c>
      <c r="K16" s="52">
        <f>SUM(K17:K19)</f>
        <v>1734946</v>
      </c>
    </row>
    <row r="17" spans="1:11" ht="12.75" customHeight="1" x14ac:dyDescent="0.2">
      <c r="A17" s="216" t="s">
        <v>120</v>
      </c>
      <c r="B17" s="216"/>
      <c r="C17" s="216"/>
      <c r="D17" s="216"/>
      <c r="E17" s="216"/>
      <c r="F17" s="216"/>
      <c r="G17" s="11">
        <v>10</v>
      </c>
      <c r="H17" s="53">
        <v>986003</v>
      </c>
      <c r="I17" s="53">
        <v>986003</v>
      </c>
      <c r="J17" s="53">
        <v>531851</v>
      </c>
      <c r="K17" s="53">
        <v>531851</v>
      </c>
    </row>
    <row r="18" spans="1:11" ht="12.75" customHeight="1" x14ac:dyDescent="0.2">
      <c r="A18" s="216" t="s">
        <v>121</v>
      </c>
      <c r="B18" s="216"/>
      <c r="C18" s="216"/>
      <c r="D18" s="216"/>
      <c r="E18" s="216"/>
      <c r="F18" s="216"/>
      <c r="G18" s="11">
        <v>11</v>
      </c>
      <c r="H18" s="53">
        <v>14451342</v>
      </c>
      <c r="I18" s="53">
        <v>14451342</v>
      </c>
      <c r="J18" s="53">
        <v>0</v>
      </c>
      <c r="K18" s="53">
        <v>0</v>
      </c>
    </row>
    <row r="19" spans="1:11" ht="12.75" customHeight="1" x14ac:dyDescent="0.2">
      <c r="A19" s="216" t="s">
        <v>122</v>
      </c>
      <c r="B19" s="216"/>
      <c r="C19" s="216"/>
      <c r="D19" s="216"/>
      <c r="E19" s="216"/>
      <c r="F19" s="216"/>
      <c r="G19" s="11">
        <v>12</v>
      </c>
      <c r="H19" s="53">
        <v>1249314</v>
      </c>
      <c r="I19" s="53">
        <v>1249314</v>
      </c>
      <c r="J19" s="53">
        <v>1203095</v>
      </c>
      <c r="K19" s="53">
        <v>1203095</v>
      </c>
    </row>
    <row r="20" spans="1:11" ht="12.75" customHeight="1" x14ac:dyDescent="0.2">
      <c r="A20" s="186" t="s">
        <v>441</v>
      </c>
      <c r="B20" s="186"/>
      <c r="C20" s="186"/>
      <c r="D20" s="186"/>
      <c r="E20" s="186"/>
      <c r="F20" s="186"/>
      <c r="G20" s="12">
        <v>13</v>
      </c>
      <c r="H20" s="52">
        <f>SUM(H21:H23)</f>
        <v>2079857</v>
      </c>
      <c r="I20" s="52">
        <f>SUM(I21:I23)</f>
        <v>2079857</v>
      </c>
      <c r="J20" s="52">
        <f>SUM(J21:J23)</f>
        <v>2099054</v>
      </c>
      <c r="K20" s="52">
        <f>SUM(K21:K23)</f>
        <v>2099054</v>
      </c>
    </row>
    <row r="21" spans="1:11" ht="12.75" customHeight="1" x14ac:dyDescent="0.2">
      <c r="A21" s="216" t="s">
        <v>105</v>
      </c>
      <c r="B21" s="216"/>
      <c r="C21" s="216"/>
      <c r="D21" s="216"/>
      <c r="E21" s="216"/>
      <c r="F21" s="216"/>
      <c r="G21" s="11">
        <v>14</v>
      </c>
      <c r="H21" s="53">
        <v>1329504</v>
      </c>
      <c r="I21" s="53">
        <v>1329504</v>
      </c>
      <c r="J21" s="53">
        <v>1331982</v>
      </c>
      <c r="K21" s="53">
        <v>1331982</v>
      </c>
    </row>
    <row r="22" spans="1:11" ht="12.75" customHeight="1" x14ac:dyDescent="0.2">
      <c r="A22" s="216" t="s">
        <v>106</v>
      </c>
      <c r="B22" s="216"/>
      <c r="C22" s="216"/>
      <c r="D22" s="216"/>
      <c r="E22" s="216"/>
      <c r="F22" s="216"/>
      <c r="G22" s="11">
        <v>15</v>
      </c>
      <c r="H22" s="53">
        <v>481879</v>
      </c>
      <c r="I22" s="53">
        <v>481879</v>
      </c>
      <c r="J22" s="53">
        <v>489417</v>
      </c>
      <c r="K22" s="53">
        <v>489417</v>
      </c>
    </row>
    <row r="23" spans="1:11" ht="12.75" customHeight="1" x14ac:dyDescent="0.2">
      <c r="A23" s="216" t="s">
        <v>107</v>
      </c>
      <c r="B23" s="216"/>
      <c r="C23" s="216"/>
      <c r="D23" s="216"/>
      <c r="E23" s="216"/>
      <c r="F23" s="216"/>
      <c r="G23" s="11">
        <v>16</v>
      </c>
      <c r="H23" s="53">
        <v>268474</v>
      </c>
      <c r="I23" s="53">
        <v>268474</v>
      </c>
      <c r="J23" s="53">
        <v>277655</v>
      </c>
      <c r="K23" s="53">
        <v>277655</v>
      </c>
    </row>
    <row r="24" spans="1:11" ht="12.75" customHeight="1" x14ac:dyDescent="0.2">
      <c r="A24" s="182" t="s">
        <v>108</v>
      </c>
      <c r="B24" s="182"/>
      <c r="C24" s="182"/>
      <c r="D24" s="182"/>
      <c r="E24" s="182"/>
      <c r="F24" s="182"/>
      <c r="G24" s="11">
        <v>17</v>
      </c>
      <c r="H24" s="53">
        <v>746920</v>
      </c>
      <c r="I24" s="53">
        <v>746920</v>
      </c>
      <c r="J24" s="53">
        <v>792242</v>
      </c>
      <c r="K24" s="53">
        <v>792242</v>
      </c>
    </row>
    <row r="25" spans="1:11" ht="12.75" customHeight="1" x14ac:dyDescent="0.2">
      <c r="A25" s="182" t="s">
        <v>109</v>
      </c>
      <c r="B25" s="182"/>
      <c r="C25" s="182"/>
      <c r="D25" s="182"/>
      <c r="E25" s="182"/>
      <c r="F25" s="182"/>
      <c r="G25" s="11">
        <v>18</v>
      </c>
      <c r="H25" s="53">
        <v>436393</v>
      </c>
      <c r="I25" s="53">
        <v>436393</v>
      </c>
      <c r="J25" s="53">
        <v>306153</v>
      </c>
      <c r="K25" s="53">
        <v>306153</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3" t="s">
        <v>361</v>
      </c>
      <c r="B37" s="213"/>
      <c r="C37" s="213"/>
      <c r="D37" s="213"/>
      <c r="E37" s="213"/>
      <c r="F37" s="213"/>
      <c r="G37" s="12">
        <v>30</v>
      </c>
      <c r="H37" s="52">
        <f>SUM(H38:H47)</f>
        <v>2997</v>
      </c>
      <c r="I37" s="52">
        <f>SUM(I38:I47)</f>
        <v>2997</v>
      </c>
      <c r="J37" s="52">
        <f>SUM(J38:J47)</f>
        <v>42471</v>
      </c>
      <c r="K37" s="52">
        <f>SUM(K38:K47)</f>
        <v>42471</v>
      </c>
    </row>
    <row r="38" spans="1:11" ht="12.75" customHeight="1" x14ac:dyDescent="0.2">
      <c r="A38" s="182" t="s">
        <v>131</v>
      </c>
      <c r="B38" s="182"/>
      <c r="C38" s="182"/>
      <c r="D38" s="182"/>
      <c r="E38" s="182"/>
      <c r="F38" s="182"/>
      <c r="G38" s="11">
        <v>31</v>
      </c>
      <c r="H38" s="53">
        <v>0</v>
      </c>
      <c r="I38" s="53">
        <v>0</v>
      </c>
      <c r="J38" s="53">
        <v>0</v>
      </c>
      <c r="K38" s="53">
        <v>0</v>
      </c>
    </row>
    <row r="39" spans="1:11" ht="25.35" customHeight="1" x14ac:dyDescent="0.2">
      <c r="A39" s="182" t="s">
        <v>132</v>
      </c>
      <c r="B39" s="182"/>
      <c r="C39" s="182"/>
      <c r="D39" s="182"/>
      <c r="E39" s="182"/>
      <c r="F39" s="182"/>
      <c r="G39" s="11">
        <v>32</v>
      </c>
      <c r="H39" s="53">
        <v>0</v>
      </c>
      <c r="I39" s="53">
        <v>0</v>
      </c>
      <c r="J39" s="53">
        <v>0</v>
      </c>
      <c r="K39" s="53">
        <v>0</v>
      </c>
    </row>
    <row r="40" spans="1:11" ht="25.35" customHeight="1" x14ac:dyDescent="0.2">
      <c r="A40" s="182" t="s">
        <v>133</v>
      </c>
      <c r="B40" s="182"/>
      <c r="C40" s="182"/>
      <c r="D40" s="182"/>
      <c r="E40" s="182"/>
      <c r="F40" s="182"/>
      <c r="G40" s="11">
        <v>33</v>
      </c>
      <c r="H40" s="53">
        <v>0</v>
      </c>
      <c r="I40" s="53">
        <v>0</v>
      </c>
      <c r="J40" s="53">
        <v>0</v>
      </c>
      <c r="K40" s="53">
        <v>0</v>
      </c>
    </row>
    <row r="41" spans="1:11" ht="25.35" customHeight="1" x14ac:dyDescent="0.2">
      <c r="A41" s="182" t="s">
        <v>134</v>
      </c>
      <c r="B41" s="182"/>
      <c r="C41" s="182"/>
      <c r="D41" s="182"/>
      <c r="E41" s="182"/>
      <c r="F41" s="182"/>
      <c r="G41" s="11">
        <v>34</v>
      </c>
      <c r="H41" s="53">
        <v>1674</v>
      </c>
      <c r="I41" s="53">
        <v>1674</v>
      </c>
      <c r="J41" s="53">
        <v>6231</v>
      </c>
      <c r="K41" s="53">
        <v>6231</v>
      </c>
    </row>
    <row r="42" spans="1:11" ht="25.3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141</v>
      </c>
      <c r="I44" s="53">
        <v>141</v>
      </c>
      <c r="J44" s="53">
        <v>36240</v>
      </c>
      <c r="K44" s="53">
        <v>36240</v>
      </c>
    </row>
    <row r="45" spans="1:11" ht="12.75" customHeight="1" x14ac:dyDescent="0.2">
      <c r="A45" s="182" t="s">
        <v>138</v>
      </c>
      <c r="B45" s="182"/>
      <c r="C45" s="182"/>
      <c r="D45" s="182"/>
      <c r="E45" s="182"/>
      <c r="F45" s="182"/>
      <c r="G45" s="11">
        <v>38</v>
      </c>
      <c r="H45" s="53">
        <v>1182</v>
      </c>
      <c r="I45" s="53">
        <v>1182</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362</v>
      </c>
      <c r="B48" s="213"/>
      <c r="C48" s="213"/>
      <c r="D48" s="213"/>
      <c r="E48" s="213"/>
      <c r="F48" s="213"/>
      <c r="G48" s="12">
        <v>41</v>
      </c>
      <c r="H48" s="52">
        <f>SUM(H49:H55)</f>
        <v>437908</v>
      </c>
      <c r="I48" s="52">
        <f>SUM(I49:I55)</f>
        <v>437908</v>
      </c>
      <c r="J48" s="52">
        <f>SUM(J49:J55)</f>
        <v>157060</v>
      </c>
      <c r="K48" s="52">
        <f>SUM(K49:K55)</f>
        <v>157060</v>
      </c>
    </row>
    <row r="49" spans="1:11" ht="25.3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201485</v>
      </c>
      <c r="I51" s="53">
        <v>201485</v>
      </c>
      <c r="J51" s="53">
        <v>142218</v>
      </c>
      <c r="K51" s="53">
        <v>142218</v>
      </c>
    </row>
    <row r="52" spans="1:11" ht="12.75" customHeight="1" x14ac:dyDescent="0.2">
      <c r="A52" s="206" t="s">
        <v>144</v>
      </c>
      <c r="B52" s="206"/>
      <c r="C52" s="206"/>
      <c r="D52" s="206"/>
      <c r="E52" s="206"/>
      <c r="F52" s="206"/>
      <c r="G52" s="11">
        <v>45</v>
      </c>
      <c r="H52" s="53">
        <v>236423</v>
      </c>
      <c r="I52" s="53">
        <v>236423</v>
      </c>
      <c r="J52" s="53">
        <v>14842</v>
      </c>
      <c r="K52" s="53">
        <v>14842</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3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22748624</v>
      </c>
      <c r="I60" s="52">
        <f>I8+I37+I56+I57</f>
        <v>22748624</v>
      </c>
      <c r="J60" s="52">
        <f>J8+J37+J56+J57</f>
        <v>4996952</v>
      </c>
      <c r="K60" s="52">
        <f>K8+K37+K56+K57</f>
        <v>4996952</v>
      </c>
    </row>
    <row r="61" spans="1:11" ht="12.75" customHeight="1" x14ac:dyDescent="0.2">
      <c r="A61" s="213" t="s">
        <v>364</v>
      </c>
      <c r="B61" s="213"/>
      <c r="C61" s="213"/>
      <c r="D61" s="213"/>
      <c r="E61" s="213"/>
      <c r="F61" s="213"/>
      <c r="G61" s="12">
        <v>54</v>
      </c>
      <c r="H61" s="52">
        <f>H14+H48+H58+H59</f>
        <v>20387737</v>
      </c>
      <c r="I61" s="52">
        <f>I14+I48+I58+I59</f>
        <v>20387737</v>
      </c>
      <c r="J61" s="52">
        <f>J14+J48+J58+J59</f>
        <v>5089455</v>
      </c>
      <c r="K61" s="52">
        <f>K14+K48+K58+K59</f>
        <v>5089455</v>
      </c>
    </row>
    <row r="62" spans="1:11" ht="12.75" customHeight="1" x14ac:dyDescent="0.2">
      <c r="A62" s="213" t="s">
        <v>365</v>
      </c>
      <c r="B62" s="213"/>
      <c r="C62" s="213"/>
      <c r="D62" s="213"/>
      <c r="E62" s="213"/>
      <c r="F62" s="213"/>
      <c r="G62" s="12">
        <v>55</v>
      </c>
      <c r="H62" s="52">
        <f>H60-H61</f>
        <v>2360887</v>
      </c>
      <c r="I62" s="52">
        <f>I60-I61</f>
        <v>2360887</v>
      </c>
      <c r="J62" s="52">
        <f>J60-J61</f>
        <v>-92503</v>
      </c>
      <c r="K62" s="52">
        <f>K60-K61</f>
        <v>-92503</v>
      </c>
    </row>
    <row r="63" spans="1:11" ht="12.75" customHeight="1" x14ac:dyDescent="0.2">
      <c r="A63" s="214" t="s">
        <v>366</v>
      </c>
      <c r="B63" s="214"/>
      <c r="C63" s="214"/>
      <c r="D63" s="214"/>
      <c r="E63" s="214"/>
      <c r="F63" s="214"/>
      <c r="G63" s="12">
        <v>56</v>
      </c>
      <c r="H63" s="52">
        <f>+IF((H60-H61)&gt;0,(H60-H61),0)</f>
        <v>2360887</v>
      </c>
      <c r="I63" s="52">
        <f>+IF((I60-I61)&gt;0,(I60-I61),0)</f>
        <v>2360887</v>
      </c>
      <c r="J63" s="52">
        <f>+IF((J60-J61)&gt;0,(J60-J61),0)</f>
        <v>0</v>
      </c>
      <c r="K63" s="52">
        <f>+IF((K60-K61)&gt;0,(K60-K61),0)</f>
        <v>0</v>
      </c>
    </row>
    <row r="64" spans="1:11" ht="12.75" customHeight="1" x14ac:dyDescent="0.2">
      <c r="A64" s="214" t="s">
        <v>367</v>
      </c>
      <c r="B64" s="214"/>
      <c r="C64" s="214"/>
      <c r="D64" s="214"/>
      <c r="E64" s="214"/>
      <c r="F64" s="214"/>
      <c r="G64" s="12">
        <v>57</v>
      </c>
      <c r="H64" s="52">
        <f>+IF((H60-H61)&lt;0,(H60-H61),0)</f>
        <v>0</v>
      </c>
      <c r="I64" s="52">
        <f>+IF((I60-I61)&lt;0,(I60-I61),0)</f>
        <v>0</v>
      </c>
      <c r="J64" s="52">
        <f>+IF((J60-J61)&lt;0,(J60-J61),0)</f>
        <v>-92503</v>
      </c>
      <c r="K64" s="52">
        <f>+IF((K60-K61)&lt;0,(K60-K61),0)</f>
        <v>-92503</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368</v>
      </c>
      <c r="B66" s="213"/>
      <c r="C66" s="213"/>
      <c r="D66" s="213"/>
      <c r="E66" s="213"/>
      <c r="F66" s="213"/>
      <c r="G66" s="12">
        <v>59</v>
      </c>
      <c r="H66" s="52">
        <f>H62-H65</f>
        <v>2360887</v>
      </c>
      <c r="I66" s="52">
        <f>I62-I65</f>
        <v>2360887</v>
      </c>
      <c r="J66" s="52">
        <f>J62-J65</f>
        <v>-92503</v>
      </c>
      <c r="K66" s="52">
        <f>K62-K65</f>
        <v>-92503</v>
      </c>
    </row>
    <row r="67" spans="1:11" ht="12.75" customHeight="1" x14ac:dyDescent="0.2">
      <c r="A67" s="214" t="s">
        <v>369</v>
      </c>
      <c r="B67" s="214"/>
      <c r="C67" s="214"/>
      <c r="D67" s="214"/>
      <c r="E67" s="214"/>
      <c r="F67" s="214"/>
      <c r="G67" s="12">
        <v>60</v>
      </c>
      <c r="H67" s="52">
        <f>+IF((H62-H65)&gt;0,(H62-H65),0)</f>
        <v>2360887</v>
      </c>
      <c r="I67" s="52">
        <f>+IF((I62-I65)&gt;0,(I62-I65),0)</f>
        <v>2360887</v>
      </c>
      <c r="J67" s="52">
        <f>+IF((J62-J65)&gt;0,(J62-J65),0)</f>
        <v>0</v>
      </c>
      <c r="K67" s="52">
        <f>+IF((K62-K65)&gt;0,(K62-K65),0)</f>
        <v>0</v>
      </c>
    </row>
    <row r="68" spans="1:11" ht="12.75" customHeight="1" x14ac:dyDescent="0.2">
      <c r="A68" s="214" t="s">
        <v>370</v>
      </c>
      <c r="B68" s="214"/>
      <c r="C68" s="214"/>
      <c r="D68" s="214"/>
      <c r="E68" s="214"/>
      <c r="F68" s="214"/>
      <c r="G68" s="12">
        <v>61</v>
      </c>
      <c r="H68" s="52">
        <f>+IF((H62-H65)&lt;0,(H62-H65),0)</f>
        <v>0</v>
      </c>
      <c r="I68" s="52">
        <f>+IF((I62-I65)&lt;0,(I62-I65),0)</f>
        <v>0</v>
      </c>
      <c r="J68" s="52">
        <f>+IF((J62-J65)&lt;0,(J62-J65),0)</f>
        <v>-92503</v>
      </c>
      <c r="K68" s="52">
        <f>+IF((K62-K65)&lt;0,(K62-K65),0)</f>
        <v>-92503</v>
      </c>
    </row>
    <row r="69" spans="1:11" x14ac:dyDescent="0.2">
      <c r="A69" s="207" t="s">
        <v>152</v>
      </c>
      <c r="B69" s="207"/>
      <c r="C69" s="207"/>
      <c r="D69" s="207"/>
      <c r="E69" s="207"/>
      <c r="F69" s="207"/>
      <c r="G69" s="208"/>
      <c r="H69" s="208"/>
      <c r="I69" s="208"/>
      <c r="J69" s="209"/>
      <c r="K69" s="209"/>
    </row>
    <row r="70" spans="1:11" ht="22.3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f>H66</f>
        <v>2360887</v>
      </c>
      <c r="I89" s="56">
        <f>I66</f>
        <v>2360887</v>
      </c>
      <c r="J89" s="56">
        <f>J66</f>
        <v>-92503</v>
      </c>
      <c r="K89" s="56">
        <f>K66</f>
        <v>-92503</v>
      </c>
    </row>
    <row r="90" spans="1:11" ht="24" customHeight="1" x14ac:dyDescent="0.2">
      <c r="A90" s="184" t="s">
        <v>437</v>
      </c>
      <c r="B90" s="184"/>
      <c r="C90" s="184"/>
      <c r="D90" s="184"/>
      <c r="E90" s="184"/>
      <c r="F90" s="184"/>
      <c r="G90" s="12">
        <v>79</v>
      </c>
      <c r="H90" s="73">
        <f>H91+H98</f>
        <v>0</v>
      </c>
      <c r="I90" s="73">
        <f>I91+I98</f>
        <v>0</v>
      </c>
      <c r="J90" s="73">
        <f>J91+J98</f>
        <v>0</v>
      </c>
      <c r="K90" s="73">
        <f>K91+K98</f>
        <v>0</v>
      </c>
    </row>
    <row r="91" spans="1:11" ht="24" customHeight="1" x14ac:dyDescent="0.2">
      <c r="A91" s="204" t="s">
        <v>444</v>
      </c>
      <c r="B91" s="204"/>
      <c r="C91" s="204"/>
      <c r="D91" s="204"/>
      <c r="E91" s="204"/>
      <c r="F91" s="204"/>
      <c r="G91" s="12">
        <v>80</v>
      </c>
      <c r="H91" s="73">
        <f>SUM(H92:H96)</f>
        <v>0</v>
      </c>
      <c r="I91" s="73">
        <f>SUM(I92:I96)</f>
        <v>0</v>
      </c>
      <c r="J91" s="73">
        <f>SUM(J92:J96)</f>
        <v>0</v>
      </c>
      <c r="K91" s="73">
        <f>SUM(K92:K96)</f>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SUM(J99:J106)</f>
        <v>0</v>
      </c>
      <c r="K98" s="73">
        <f>SUM(K99:K106)</f>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35" customHeight="1" x14ac:dyDescent="0.2">
      <c r="A101" s="205" t="s">
        <v>161</v>
      </c>
      <c r="B101" s="205"/>
      <c r="C101" s="205"/>
      <c r="D101" s="205"/>
      <c r="E101" s="205"/>
      <c r="F101" s="205"/>
      <c r="G101" s="11">
        <v>90</v>
      </c>
      <c r="H101" s="56">
        <v>0</v>
      </c>
      <c r="I101" s="56">
        <v>0</v>
      </c>
      <c r="J101" s="56">
        <v>0</v>
      </c>
      <c r="K101" s="56">
        <v>0</v>
      </c>
    </row>
    <row r="102" spans="1:11" ht="22.35" customHeight="1" x14ac:dyDescent="0.2">
      <c r="A102" s="205" t="s">
        <v>162</v>
      </c>
      <c r="B102" s="205"/>
      <c r="C102" s="205"/>
      <c r="D102" s="205"/>
      <c r="E102" s="205"/>
      <c r="F102" s="205"/>
      <c r="G102" s="11">
        <v>91</v>
      </c>
      <c r="H102" s="56">
        <v>0</v>
      </c>
      <c r="I102" s="56">
        <v>0</v>
      </c>
      <c r="J102" s="56">
        <v>0</v>
      </c>
      <c r="K102" s="56">
        <v>0</v>
      </c>
    </row>
    <row r="103" spans="1:11" ht="22.3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3.1" customHeight="1" x14ac:dyDescent="0.2">
      <c r="A108" s="184" t="s">
        <v>439</v>
      </c>
      <c r="B108" s="184"/>
      <c r="C108" s="184"/>
      <c r="D108" s="184"/>
      <c r="E108" s="184"/>
      <c r="F108" s="184"/>
      <c r="G108" s="12">
        <v>97</v>
      </c>
      <c r="H108" s="73">
        <f>H91+H98-H107-H97</f>
        <v>0</v>
      </c>
      <c r="I108" s="73">
        <f>I91+I98-I107-I97</f>
        <v>0</v>
      </c>
      <c r="J108" s="73">
        <f>J91+J98-J107-J97</f>
        <v>0</v>
      </c>
      <c r="K108" s="73">
        <f>K91+K98-K107-K97</f>
        <v>0</v>
      </c>
    </row>
    <row r="109" spans="1:11" ht="12.75" customHeight="1" x14ac:dyDescent="0.2">
      <c r="A109" s="184" t="s">
        <v>393</v>
      </c>
      <c r="B109" s="184"/>
      <c r="C109" s="184"/>
      <c r="D109" s="184"/>
      <c r="E109" s="184"/>
      <c r="F109" s="184"/>
      <c r="G109" s="12">
        <v>98</v>
      </c>
      <c r="H109" s="55">
        <f>H89+H108</f>
        <v>2360887</v>
      </c>
      <c r="I109" s="55">
        <f>I89+I108</f>
        <v>2360887</v>
      </c>
      <c r="J109" s="55">
        <f>J89+J108</f>
        <v>-92503</v>
      </c>
      <c r="K109" s="55">
        <f>K89+K108</f>
        <v>-92503</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19685039370078741" right="0.15748031496062992" top="0.39370078740157483" bottom="0.39370078740157483" header="0.51181102362204722" footer="0.51181102362204722"/>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85" zoomScaleNormal="100" zoomScaleSheetLayoutView="85" workbookViewId="0">
      <selection activeCell="I57" sqref="I57"/>
    </sheetView>
  </sheetViews>
  <sheetFormatPr defaultColWidth="9.140625" defaultRowHeight="12.75" x14ac:dyDescent="0.2"/>
  <cols>
    <col min="1" max="7" width="9.140625" style="13"/>
    <col min="8" max="9" width="30.42578125" style="22" customWidth="1"/>
    <col min="10" max="16384" width="9.140625" style="13"/>
  </cols>
  <sheetData>
    <row r="1" spans="1:9" x14ac:dyDescent="0.2">
      <c r="A1" s="238" t="s">
        <v>166</v>
      </c>
      <c r="B1" s="239"/>
      <c r="C1" s="239"/>
      <c r="D1" s="239"/>
      <c r="E1" s="239"/>
      <c r="F1" s="239"/>
      <c r="G1" s="239"/>
      <c r="H1" s="239"/>
      <c r="I1" s="239"/>
    </row>
    <row r="2" spans="1:9" x14ac:dyDescent="0.2">
      <c r="A2" s="240" t="s">
        <v>465</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463</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f>RDG!H62</f>
        <v>2360887</v>
      </c>
      <c r="I8" s="68">
        <f>RDG!J62</f>
        <v>-92503</v>
      </c>
    </row>
    <row r="9" spans="1:9" ht="12.75" customHeight="1" x14ac:dyDescent="0.2">
      <c r="A9" s="237" t="s">
        <v>171</v>
      </c>
      <c r="B9" s="237"/>
      <c r="C9" s="237"/>
      <c r="D9" s="237"/>
      <c r="E9" s="237"/>
      <c r="F9" s="237"/>
      <c r="G9" s="69">
        <v>2</v>
      </c>
      <c r="H9" s="70">
        <f>H10+H11+H12+H13+H14+H15+H16+H17</f>
        <v>946590</v>
      </c>
      <c r="I9" s="70">
        <f>I10+I11+I12+I13+I14+I15+I16+I17</f>
        <v>879449</v>
      </c>
    </row>
    <row r="10" spans="1:9" ht="12.75" customHeight="1" x14ac:dyDescent="0.2">
      <c r="A10" s="216" t="s">
        <v>172</v>
      </c>
      <c r="B10" s="216"/>
      <c r="C10" s="216"/>
      <c r="D10" s="216"/>
      <c r="E10" s="216"/>
      <c r="F10" s="216"/>
      <c r="G10" s="67">
        <v>3</v>
      </c>
      <c r="H10" s="68">
        <v>746919</v>
      </c>
      <c r="I10" s="68">
        <v>792242</v>
      </c>
    </row>
    <row r="11" spans="1:9" ht="22.35" customHeight="1" x14ac:dyDescent="0.2">
      <c r="A11" s="216" t="s">
        <v>173</v>
      </c>
      <c r="B11" s="216"/>
      <c r="C11" s="216"/>
      <c r="D11" s="216"/>
      <c r="E11" s="216"/>
      <c r="F11" s="216"/>
      <c r="G11" s="67">
        <v>4</v>
      </c>
      <c r="H11" s="68">
        <v>0</v>
      </c>
      <c r="I11" s="68">
        <v>-12541</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-1815</v>
      </c>
      <c r="I13" s="68">
        <v>-42471</v>
      </c>
    </row>
    <row r="14" spans="1:9" ht="12.75" customHeight="1" x14ac:dyDescent="0.2">
      <c r="A14" s="216" t="s">
        <v>176</v>
      </c>
      <c r="B14" s="216"/>
      <c r="C14" s="216"/>
      <c r="D14" s="216"/>
      <c r="E14" s="216"/>
      <c r="F14" s="216"/>
      <c r="G14" s="67">
        <v>7</v>
      </c>
      <c r="H14" s="68">
        <v>201486</v>
      </c>
      <c r="I14" s="68">
        <v>142219</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0</v>
      </c>
      <c r="I16" s="68">
        <v>0</v>
      </c>
    </row>
    <row r="17" spans="1:9" ht="25.35" customHeight="1" x14ac:dyDescent="0.2">
      <c r="A17" s="216" t="s">
        <v>179</v>
      </c>
      <c r="B17" s="216"/>
      <c r="C17" s="216"/>
      <c r="D17" s="216"/>
      <c r="E17" s="216"/>
      <c r="F17" s="216"/>
      <c r="G17" s="67">
        <v>10</v>
      </c>
      <c r="H17" s="68">
        <v>0</v>
      </c>
      <c r="I17" s="68">
        <v>0</v>
      </c>
    </row>
    <row r="18" spans="1:9" ht="28.35" customHeight="1" x14ac:dyDescent="0.2">
      <c r="A18" s="233" t="s">
        <v>306</v>
      </c>
      <c r="B18" s="233"/>
      <c r="C18" s="233"/>
      <c r="D18" s="233"/>
      <c r="E18" s="233"/>
      <c r="F18" s="233"/>
      <c r="G18" s="69">
        <v>11</v>
      </c>
      <c r="H18" s="70">
        <f>H8+H9</f>
        <v>3307477</v>
      </c>
      <c r="I18" s="70">
        <f>I8+I9</f>
        <v>786946</v>
      </c>
    </row>
    <row r="19" spans="1:9" ht="12.75" customHeight="1" x14ac:dyDescent="0.2">
      <c r="A19" s="237" t="s">
        <v>180</v>
      </c>
      <c r="B19" s="237"/>
      <c r="C19" s="237"/>
      <c r="D19" s="237"/>
      <c r="E19" s="237"/>
      <c r="F19" s="237"/>
      <c r="G19" s="69">
        <v>12</v>
      </c>
      <c r="H19" s="70">
        <f>H20+H21+H22+H23</f>
        <v>1983973</v>
      </c>
      <c r="I19" s="70">
        <f>I20+I21+I22+I23</f>
        <v>10185243</v>
      </c>
    </row>
    <row r="20" spans="1:9" ht="12.75" customHeight="1" x14ac:dyDescent="0.2">
      <c r="A20" s="216" t="s">
        <v>181</v>
      </c>
      <c r="B20" s="216"/>
      <c r="C20" s="216"/>
      <c r="D20" s="216"/>
      <c r="E20" s="216"/>
      <c r="F20" s="216"/>
      <c r="G20" s="67">
        <v>13</v>
      </c>
      <c r="H20" s="68">
        <v>167978</v>
      </c>
      <c r="I20" s="68">
        <v>-442828</v>
      </c>
    </row>
    <row r="21" spans="1:9" ht="12.75" customHeight="1" x14ac:dyDescent="0.2">
      <c r="A21" s="216" t="s">
        <v>182</v>
      </c>
      <c r="B21" s="216"/>
      <c r="C21" s="216"/>
      <c r="D21" s="216"/>
      <c r="E21" s="216"/>
      <c r="F21" s="216"/>
      <c r="G21" s="67">
        <v>14</v>
      </c>
      <c r="H21" s="68">
        <v>1936392</v>
      </c>
      <c r="I21" s="68">
        <v>10661187</v>
      </c>
    </row>
    <row r="22" spans="1:9" ht="12.75" customHeight="1" x14ac:dyDescent="0.2">
      <c r="A22" s="216" t="s">
        <v>183</v>
      </c>
      <c r="B22" s="216"/>
      <c r="C22" s="216"/>
      <c r="D22" s="216"/>
      <c r="E22" s="216"/>
      <c r="F22" s="216"/>
      <c r="G22" s="67">
        <v>15</v>
      </c>
      <c r="H22" s="68">
        <v>-12278</v>
      </c>
      <c r="I22" s="68">
        <v>-2527</v>
      </c>
    </row>
    <row r="23" spans="1:9" ht="12.75" customHeight="1" x14ac:dyDescent="0.2">
      <c r="A23" s="216" t="s">
        <v>184</v>
      </c>
      <c r="B23" s="216"/>
      <c r="C23" s="216"/>
      <c r="D23" s="216"/>
      <c r="E23" s="216"/>
      <c r="F23" s="216"/>
      <c r="G23" s="67">
        <v>16</v>
      </c>
      <c r="H23" s="68">
        <v>-108119</v>
      </c>
      <c r="I23" s="68">
        <v>-30589</v>
      </c>
    </row>
    <row r="24" spans="1:9" ht="12.75" customHeight="1" x14ac:dyDescent="0.2">
      <c r="A24" s="233" t="s">
        <v>185</v>
      </c>
      <c r="B24" s="233"/>
      <c r="C24" s="233"/>
      <c r="D24" s="233"/>
      <c r="E24" s="233"/>
      <c r="F24" s="233"/>
      <c r="G24" s="69">
        <v>17</v>
      </c>
      <c r="H24" s="70">
        <f>H18+H19</f>
        <v>5291450</v>
      </c>
      <c r="I24" s="70">
        <f>I18+I19</f>
        <v>10972189</v>
      </c>
    </row>
    <row r="25" spans="1:9" ht="12.75" customHeight="1" x14ac:dyDescent="0.2">
      <c r="A25" s="182" t="s">
        <v>186</v>
      </c>
      <c r="B25" s="182"/>
      <c r="C25" s="182"/>
      <c r="D25" s="182"/>
      <c r="E25" s="182"/>
      <c r="F25" s="182"/>
      <c r="G25" s="67">
        <v>18</v>
      </c>
      <c r="H25" s="68">
        <v>-201486</v>
      </c>
      <c r="I25" s="68">
        <v>-142219</v>
      </c>
    </row>
    <row r="26" spans="1:9" ht="12.75" customHeight="1" x14ac:dyDescent="0.2">
      <c r="A26" s="182" t="s">
        <v>187</v>
      </c>
      <c r="B26" s="182"/>
      <c r="C26" s="182"/>
      <c r="D26" s="182"/>
      <c r="E26" s="182"/>
      <c r="F26" s="182"/>
      <c r="G26" s="67">
        <v>19</v>
      </c>
      <c r="H26" s="68">
        <v>-584743</v>
      </c>
      <c r="I26" s="68">
        <v>-580600</v>
      </c>
    </row>
    <row r="27" spans="1:9" ht="26.1" customHeight="1" x14ac:dyDescent="0.2">
      <c r="A27" s="234" t="s">
        <v>188</v>
      </c>
      <c r="B27" s="234"/>
      <c r="C27" s="234"/>
      <c r="D27" s="234"/>
      <c r="E27" s="234"/>
      <c r="F27" s="234"/>
      <c r="G27" s="69">
        <v>20</v>
      </c>
      <c r="H27" s="70">
        <f>H24+H25+H26</f>
        <v>4505221</v>
      </c>
      <c r="I27" s="70">
        <f>I24+I25+I26</f>
        <v>10249370</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12500</v>
      </c>
      <c r="I29" s="71">
        <v>41140</v>
      </c>
    </row>
    <row r="30" spans="1:9" ht="12.75" customHeight="1" x14ac:dyDescent="0.2">
      <c r="A30" s="182" t="s">
        <v>191</v>
      </c>
      <c r="B30" s="182"/>
      <c r="C30" s="182"/>
      <c r="D30" s="182"/>
      <c r="E30" s="182"/>
      <c r="F30" s="182"/>
      <c r="G30" s="67">
        <v>22</v>
      </c>
      <c r="H30" s="71">
        <v>0</v>
      </c>
      <c r="I30" s="71">
        <v>42471</v>
      </c>
    </row>
    <row r="31" spans="1:9" ht="12.75" customHeight="1" x14ac:dyDescent="0.2">
      <c r="A31" s="182" t="s">
        <v>192</v>
      </c>
      <c r="B31" s="182"/>
      <c r="C31" s="182"/>
      <c r="D31" s="182"/>
      <c r="E31" s="182"/>
      <c r="F31" s="182"/>
      <c r="G31" s="67">
        <v>23</v>
      </c>
      <c r="H31" s="71">
        <v>1815</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365374</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14315</v>
      </c>
      <c r="I35" s="72">
        <f>I29+I30+I31+I32+I33+I34</f>
        <v>448985</v>
      </c>
    </row>
    <row r="36" spans="1:9" ht="23.1" customHeight="1" x14ac:dyDescent="0.2">
      <c r="A36" s="182" t="s">
        <v>197</v>
      </c>
      <c r="B36" s="182"/>
      <c r="C36" s="182"/>
      <c r="D36" s="182"/>
      <c r="E36" s="182"/>
      <c r="F36" s="182"/>
      <c r="G36" s="67">
        <v>28</v>
      </c>
      <c r="H36" s="71">
        <v>-1495167</v>
      </c>
      <c r="I36" s="71">
        <v>-218918</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-214332</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-1495167</v>
      </c>
      <c r="I41" s="72">
        <f>I36+I37+I38+I39+I40</f>
        <v>-433250</v>
      </c>
    </row>
    <row r="42" spans="1:9" ht="29.45" customHeight="1" x14ac:dyDescent="0.2">
      <c r="A42" s="234" t="s">
        <v>203</v>
      </c>
      <c r="B42" s="234"/>
      <c r="C42" s="234"/>
      <c r="D42" s="234"/>
      <c r="E42" s="234"/>
      <c r="F42" s="234"/>
      <c r="G42" s="69">
        <v>34</v>
      </c>
      <c r="H42" s="72">
        <f>H35+H41</f>
        <v>-1480852</v>
      </c>
      <c r="I42" s="72">
        <f>I35+I41</f>
        <v>15735</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3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35" customHeight="1" x14ac:dyDescent="0.2">
      <c r="A48" s="233" t="s">
        <v>209</v>
      </c>
      <c r="B48" s="233"/>
      <c r="C48" s="233"/>
      <c r="D48" s="233"/>
      <c r="E48" s="233"/>
      <c r="F48" s="233"/>
      <c r="G48" s="69">
        <v>39</v>
      </c>
      <c r="H48" s="72">
        <f>H44+H45+H46+H47</f>
        <v>0</v>
      </c>
      <c r="I48" s="72">
        <f>I44+I45+I46+I47</f>
        <v>0</v>
      </c>
    </row>
    <row r="49" spans="1:9" ht="24.6" customHeight="1" x14ac:dyDescent="0.2">
      <c r="A49" s="182" t="s">
        <v>305</v>
      </c>
      <c r="B49" s="182"/>
      <c r="C49" s="182"/>
      <c r="D49" s="182"/>
      <c r="E49" s="182"/>
      <c r="F49" s="182"/>
      <c r="G49" s="67">
        <v>40</v>
      </c>
      <c r="H49" s="71">
        <v>-498684</v>
      </c>
      <c r="I49" s="71">
        <v>-498685</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3.1"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-162005</v>
      </c>
      <c r="I53" s="71">
        <v>-138813</v>
      </c>
    </row>
    <row r="54" spans="1:9" ht="30.6" customHeight="1" x14ac:dyDescent="0.2">
      <c r="A54" s="233" t="s">
        <v>214</v>
      </c>
      <c r="B54" s="233"/>
      <c r="C54" s="233"/>
      <c r="D54" s="233"/>
      <c r="E54" s="233"/>
      <c r="F54" s="233"/>
      <c r="G54" s="69">
        <v>45</v>
      </c>
      <c r="H54" s="72">
        <f>H49+H50+H51+H52+H53</f>
        <v>-660689</v>
      </c>
      <c r="I54" s="72">
        <f>I49+I50+I51+I52+I53</f>
        <v>-637498</v>
      </c>
    </row>
    <row r="55" spans="1:9" ht="29.45" customHeight="1" x14ac:dyDescent="0.2">
      <c r="A55" s="234" t="s">
        <v>215</v>
      </c>
      <c r="B55" s="234"/>
      <c r="C55" s="234"/>
      <c r="D55" s="234"/>
      <c r="E55" s="234"/>
      <c r="F55" s="234"/>
      <c r="G55" s="69">
        <v>46</v>
      </c>
      <c r="H55" s="72">
        <f>H48+H54</f>
        <v>-660689</v>
      </c>
      <c r="I55" s="72">
        <f>I48+I54</f>
        <v>-637498</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2363680</v>
      </c>
      <c r="I57" s="72">
        <f>I27+I42+I55+I56</f>
        <v>9627607</v>
      </c>
    </row>
    <row r="58" spans="1:9" x14ac:dyDescent="0.2">
      <c r="A58" s="236" t="s">
        <v>218</v>
      </c>
      <c r="B58" s="236"/>
      <c r="C58" s="236"/>
      <c r="D58" s="236"/>
      <c r="E58" s="236"/>
      <c r="F58" s="236"/>
      <c r="G58" s="67">
        <v>49</v>
      </c>
      <c r="H58" s="71">
        <v>17113946</v>
      </c>
      <c r="I58" s="71">
        <v>20879148</v>
      </c>
    </row>
    <row r="59" spans="1:9" ht="31.35" customHeight="1" x14ac:dyDescent="0.2">
      <c r="A59" s="234" t="s">
        <v>219</v>
      </c>
      <c r="B59" s="234"/>
      <c r="C59" s="234"/>
      <c r="D59" s="234"/>
      <c r="E59" s="234"/>
      <c r="F59" s="234"/>
      <c r="G59" s="69">
        <v>50</v>
      </c>
      <c r="H59" s="72">
        <f>H57+H58</f>
        <v>19477626</v>
      </c>
      <c r="I59" s="72">
        <f>I57+I58</f>
        <v>30506755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 right="0" top="0" bottom="0"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7" sqref="A7:I7"/>
    </sheetView>
  </sheetViews>
  <sheetFormatPr defaultRowHeight="12.75" x14ac:dyDescent="0.2"/>
  <cols>
    <col min="1" max="7" width="9.140625" style="1"/>
    <col min="8" max="9" width="22.140625" style="19" customWidth="1"/>
    <col min="10" max="10" width="12" style="1" bestFit="1" customWidth="1"/>
    <col min="11" max="11" width="10.42578125" style="1" bestFit="1" customWidth="1"/>
    <col min="12" max="12" width="12.42578125" style="1" bestFit="1" customWidth="1"/>
    <col min="13" max="263" width="9.140625" style="1"/>
    <col min="264" max="265" width="9.85546875" style="1" bestFit="1" customWidth="1"/>
    <col min="266" max="266" width="12" style="1" bestFit="1" customWidth="1"/>
    <col min="267" max="267" width="10.42578125" style="1" bestFit="1" customWidth="1"/>
    <col min="268" max="268" width="12.42578125" style="1" bestFit="1" customWidth="1"/>
    <col min="269" max="519" width="9.140625" style="1"/>
    <col min="520" max="521" width="9.85546875" style="1" bestFit="1" customWidth="1"/>
    <col min="522" max="522" width="12" style="1" bestFit="1" customWidth="1"/>
    <col min="523" max="523" width="10.42578125" style="1" bestFit="1" customWidth="1"/>
    <col min="524" max="524" width="12.42578125" style="1" bestFit="1" customWidth="1"/>
    <col min="525" max="775" width="9.140625" style="1"/>
    <col min="776" max="777" width="9.85546875" style="1" bestFit="1" customWidth="1"/>
    <col min="778" max="778" width="12" style="1" bestFit="1" customWidth="1"/>
    <col min="779" max="779" width="10.42578125" style="1" bestFit="1" customWidth="1"/>
    <col min="780" max="780" width="12.42578125" style="1" bestFit="1" customWidth="1"/>
    <col min="781" max="1031" width="9.140625" style="1"/>
    <col min="1032" max="1033" width="9.85546875" style="1" bestFit="1" customWidth="1"/>
    <col min="1034" max="1034" width="12" style="1" bestFit="1" customWidth="1"/>
    <col min="1035" max="1035" width="10.42578125" style="1" bestFit="1" customWidth="1"/>
    <col min="1036" max="1036" width="12.42578125" style="1" bestFit="1" customWidth="1"/>
    <col min="1037" max="1287" width="9.140625" style="1"/>
    <col min="1288" max="1289" width="9.85546875" style="1" bestFit="1" customWidth="1"/>
    <col min="1290" max="1290" width="12" style="1" bestFit="1" customWidth="1"/>
    <col min="1291" max="1291" width="10.42578125" style="1" bestFit="1" customWidth="1"/>
    <col min="1292" max="1292" width="12.42578125" style="1" bestFit="1" customWidth="1"/>
    <col min="1293" max="1543" width="9.140625" style="1"/>
    <col min="1544" max="1545" width="9.85546875" style="1" bestFit="1" customWidth="1"/>
    <col min="1546" max="1546" width="12" style="1" bestFit="1" customWidth="1"/>
    <col min="1547" max="1547" width="10.42578125" style="1" bestFit="1" customWidth="1"/>
    <col min="1548" max="1548" width="12.42578125" style="1" bestFit="1" customWidth="1"/>
    <col min="1549" max="1799" width="9.140625" style="1"/>
    <col min="1800" max="1801" width="9.85546875" style="1" bestFit="1" customWidth="1"/>
    <col min="1802" max="1802" width="12" style="1" bestFit="1" customWidth="1"/>
    <col min="1803" max="1803" width="10.42578125" style="1" bestFit="1" customWidth="1"/>
    <col min="1804" max="1804" width="12.42578125" style="1" bestFit="1" customWidth="1"/>
    <col min="1805" max="2055" width="9.140625" style="1"/>
    <col min="2056" max="2057" width="9.85546875" style="1" bestFit="1" customWidth="1"/>
    <col min="2058" max="2058" width="12" style="1" bestFit="1" customWidth="1"/>
    <col min="2059" max="2059" width="10.42578125" style="1" bestFit="1" customWidth="1"/>
    <col min="2060" max="2060" width="12.42578125" style="1" bestFit="1" customWidth="1"/>
    <col min="2061" max="2311" width="9.140625" style="1"/>
    <col min="2312" max="2313" width="9.85546875" style="1" bestFit="1" customWidth="1"/>
    <col min="2314" max="2314" width="12" style="1" bestFit="1" customWidth="1"/>
    <col min="2315" max="2315" width="10.42578125" style="1" bestFit="1" customWidth="1"/>
    <col min="2316" max="2316" width="12.42578125" style="1" bestFit="1" customWidth="1"/>
    <col min="2317" max="2567" width="9.140625" style="1"/>
    <col min="2568" max="2569" width="9.85546875" style="1" bestFit="1" customWidth="1"/>
    <col min="2570" max="2570" width="12" style="1" bestFit="1" customWidth="1"/>
    <col min="2571" max="2571" width="10.42578125" style="1" bestFit="1" customWidth="1"/>
    <col min="2572" max="2572" width="12.42578125" style="1" bestFit="1" customWidth="1"/>
    <col min="2573" max="2823" width="9.140625" style="1"/>
    <col min="2824" max="2825" width="9.85546875" style="1" bestFit="1" customWidth="1"/>
    <col min="2826" max="2826" width="12" style="1" bestFit="1" customWidth="1"/>
    <col min="2827" max="2827" width="10.42578125" style="1" bestFit="1" customWidth="1"/>
    <col min="2828" max="2828" width="12.42578125" style="1" bestFit="1" customWidth="1"/>
    <col min="2829" max="3079" width="9.140625" style="1"/>
    <col min="3080" max="3081" width="9.85546875" style="1" bestFit="1" customWidth="1"/>
    <col min="3082" max="3082" width="12" style="1" bestFit="1" customWidth="1"/>
    <col min="3083" max="3083" width="10.42578125" style="1" bestFit="1" customWidth="1"/>
    <col min="3084" max="3084" width="12.42578125" style="1" bestFit="1" customWidth="1"/>
    <col min="3085" max="3335" width="9.140625" style="1"/>
    <col min="3336" max="3337" width="9.85546875" style="1" bestFit="1" customWidth="1"/>
    <col min="3338" max="3338" width="12" style="1" bestFit="1" customWidth="1"/>
    <col min="3339" max="3339" width="10.42578125" style="1" bestFit="1" customWidth="1"/>
    <col min="3340" max="3340" width="12.42578125" style="1" bestFit="1" customWidth="1"/>
    <col min="3341" max="3591" width="9.140625" style="1"/>
    <col min="3592" max="3593" width="9.85546875" style="1" bestFit="1" customWidth="1"/>
    <col min="3594" max="3594" width="12" style="1" bestFit="1" customWidth="1"/>
    <col min="3595" max="3595" width="10.42578125" style="1" bestFit="1" customWidth="1"/>
    <col min="3596" max="3596" width="12.42578125" style="1" bestFit="1" customWidth="1"/>
    <col min="3597" max="3847" width="9.140625" style="1"/>
    <col min="3848" max="3849" width="9.85546875" style="1" bestFit="1" customWidth="1"/>
    <col min="3850" max="3850" width="12" style="1" bestFit="1" customWidth="1"/>
    <col min="3851" max="3851" width="10.42578125" style="1" bestFit="1" customWidth="1"/>
    <col min="3852" max="3852" width="12.42578125" style="1" bestFit="1" customWidth="1"/>
    <col min="3853" max="4103" width="9.140625" style="1"/>
    <col min="4104" max="4105" width="9.85546875" style="1" bestFit="1" customWidth="1"/>
    <col min="4106" max="4106" width="12" style="1" bestFit="1" customWidth="1"/>
    <col min="4107" max="4107" width="10.42578125" style="1" bestFit="1" customWidth="1"/>
    <col min="4108" max="4108" width="12.42578125" style="1" bestFit="1" customWidth="1"/>
    <col min="4109" max="4359" width="9.140625" style="1"/>
    <col min="4360" max="4361" width="9.85546875" style="1" bestFit="1" customWidth="1"/>
    <col min="4362" max="4362" width="12" style="1" bestFit="1" customWidth="1"/>
    <col min="4363" max="4363" width="10.42578125" style="1" bestFit="1" customWidth="1"/>
    <col min="4364" max="4364" width="12.42578125" style="1" bestFit="1" customWidth="1"/>
    <col min="4365" max="4615" width="9.140625" style="1"/>
    <col min="4616" max="4617" width="9.85546875" style="1" bestFit="1" customWidth="1"/>
    <col min="4618" max="4618" width="12" style="1" bestFit="1" customWidth="1"/>
    <col min="4619" max="4619" width="10.42578125" style="1" bestFit="1" customWidth="1"/>
    <col min="4620" max="4620" width="12.42578125" style="1" bestFit="1" customWidth="1"/>
    <col min="4621" max="4871" width="9.140625" style="1"/>
    <col min="4872" max="4873" width="9.85546875" style="1" bestFit="1" customWidth="1"/>
    <col min="4874" max="4874" width="12" style="1" bestFit="1" customWidth="1"/>
    <col min="4875" max="4875" width="10.42578125" style="1" bestFit="1" customWidth="1"/>
    <col min="4876" max="4876" width="12.42578125" style="1" bestFit="1" customWidth="1"/>
    <col min="4877" max="5127" width="9.140625" style="1"/>
    <col min="5128" max="5129" width="9.85546875" style="1" bestFit="1" customWidth="1"/>
    <col min="5130" max="5130" width="12" style="1" bestFit="1" customWidth="1"/>
    <col min="5131" max="5131" width="10.42578125" style="1" bestFit="1" customWidth="1"/>
    <col min="5132" max="5132" width="12.42578125" style="1" bestFit="1" customWidth="1"/>
    <col min="5133" max="5383" width="9.140625" style="1"/>
    <col min="5384" max="5385" width="9.85546875" style="1" bestFit="1" customWidth="1"/>
    <col min="5386" max="5386" width="12" style="1" bestFit="1" customWidth="1"/>
    <col min="5387" max="5387" width="10.42578125" style="1" bestFit="1" customWidth="1"/>
    <col min="5388" max="5388" width="12.42578125" style="1" bestFit="1" customWidth="1"/>
    <col min="5389" max="5639" width="9.140625" style="1"/>
    <col min="5640" max="5641" width="9.85546875" style="1" bestFit="1" customWidth="1"/>
    <col min="5642" max="5642" width="12" style="1" bestFit="1" customWidth="1"/>
    <col min="5643" max="5643" width="10.42578125" style="1" bestFit="1" customWidth="1"/>
    <col min="5644" max="5644" width="12.42578125" style="1" bestFit="1" customWidth="1"/>
    <col min="5645" max="5895" width="9.140625" style="1"/>
    <col min="5896" max="5897" width="9.85546875" style="1" bestFit="1" customWidth="1"/>
    <col min="5898" max="5898" width="12" style="1" bestFit="1" customWidth="1"/>
    <col min="5899" max="5899" width="10.42578125" style="1" bestFit="1" customWidth="1"/>
    <col min="5900" max="5900" width="12.42578125" style="1" bestFit="1" customWidth="1"/>
    <col min="5901" max="6151" width="9.140625" style="1"/>
    <col min="6152" max="6153" width="9.85546875" style="1" bestFit="1" customWidth="1"/>
    <col min="6154" max="6154" width="12" style="1" bestFit="1" customWidth="1"/>
    <col min="6155" max="6155" width="10.42578125" style="1" bestFit="1" customWidth="1"/>
    <col min="6156" max="6156" width="12.42578125" style="1" bestFit="1" customWidth="1"/>
    <col min="6157" max="6407" width="9.140625" style="1"/>
    <col min="6408" max="6409" width="9.85546875" style="1" bestFit="1" customWidth="1"/>
    <col min="6410" max="6410" width="12" style="1" bestFit="1" customWidth="1"/>
    <col min="6411" max="6411" width="10.42578125" style="1" bestFit="1" customWidth="1"/>
    <col min="6412" max="6412" width="12.42578125" style="1" bestFit="1" customWidth="1"/>
    <col min="6413" max="6663" width="9.140625" style="1"/>
    <col min="6664" max="6665" width="9.85546875" style="1" bestFit="1" customWidth="1"/>
    <col min="6666" max="6666" width="12" style="1" bestFit="1" customWidth="1"/>
    <col min="6667" max="6667" width="10.42578125" style="1" bestFit="1" customWidth="1"/>
    <col min="6668" max="6668" width="12.42578125" style="1" bestFit="1" customWidth="1"/>
    <col min="6669" max="6919" width="9.140625" style="1"/>
    <col min="6920" max="6921" width="9.85546875" style="1" bestFit="1" customWidth="1"/>
    <col min="6922" max="6922" width="12" style="1" bestFit="1" customWidth="1"/>
    <col min="6923" max="6923" width="10.42578125" style="1" bestFit="1" customWidth="1"/>
    <col min="6924" max="6924" width="12.42578125" style="1" bestFit="1" customWidth="1"/>
    <col min="6925" max="7175" width="9.140625" style="1"/>
    <col min="7176" max="7177" width="9.85546875" style="1" bestFit="1" customWidth="1"/>
    <col min="7178" max="7178" width="12" style="1" bestFit="1" customWidth="1"/>
    <col min="7179" max="7179" width="10.42578125" style="1" bestFit="1" customWidth="1"/>
    <col min="7180" max="7180" width="12.42578125" style="1" bestFit="1" customWidth="1"/>
    <col min="7181" max="7431" width="9.140625" style="1"/>
    <col min="7432" max="7433" width="9.85546875" style="1" bestFit="1" customWidth="1"/>
    <col min="7434" max="7434" width="12" style="1" bestFit="1" customWidth="1"/>
    <col min="7435" max="7435" width="10.42578125" style="1" bestFit="1" customWidth="1"/>
    <col min="7436" max="7436" width="12.42578125" style="1" bestFit="1" customWidth="1"/>
    <col min="7437" max="7687" width="9.140625" style="1"/>
    <col min="7688" max="7689" width="9.85546875" style="1" bestFit="1" customWidth="1"/>
    <col min="7690" max="7690" width="12" style="1" bestFit="1" customWidth="1"/>
    <col min="7691" max="7691" width="10.42578125" style="1" bestFit="1" customWidth="1"/>
    <col min="7692" max="7692" width="12.42578125" style="1" bestFit="1" customWidth="1"/>
    <col min="7693" max="7943" width="9.140625" style="1"/>
    <col min="7944" max="7945" width="9.85546875" style="1" bestFit="1" customWidth="1"/>
    <col min="7946" max="7946" width="12" style="1" bestFit="1" customWidth="1"/>
    <col min="7947" max="7947" width="10.42578125" style="1" bestFit="1" customWidth="1"/>
    <col min="7948" max="7948" width="12.42578125" style="1" bestFit="1" customWidth="1"/>
    <col min="7949" max="8199" width="9.140625" style="1"/>
    <col min="8200" max="8201" width="9.85546875" style="1" bestFit="1" customWidth="1"/>
    <col min="8202" max="8202" width="12" style="1" bestFit="1" customWidth="1"/>
    <col min="8203" max="8203" width="10.42578125" style="1" bestFit="1" customWidth="1"/>
    <col min="8204" max="8204" width="12.42578125" style="1" bestFit="1" customWidth="1"/>
    <col min="8205" max="8455" width="9.140625" style="1"/>
    <col min="8456" max="8457" width="9.85546875" style="1" bestFit="1" customWidth="1"/>
    <col min="8458" max="8458" width="12" style="1" bestFit="1" customWidth="1"/>
    <col min="8459" max="8459" width="10.42578125" style="1" bestFit="1" customWidth="1"/>
    <col min="8460" max="8460" width="12.42578125" style="1" bestFit="1" customWidth="1"/>
    <col min="8461" max="8711" width="9.140625" style="1"/>
    <col min="8712" max="8713" width="9.85546875" style="1" bestFit="1" customWidth="1"/>
    <col min="8714" max="8714" width="12" style="1" bestFit="1" customWidth="1"/>
    <col min="8715" max="8715" width="10.42578125" style="1" bestFit="1" customWidth="1"/>
    <col min="8716" max="8716" width="12.42578125" style="1" bestFit="1" customWidth="1"/>
    <col min="8717" max="8967" width="9.140625" style="1"/>
    <col min="8968" max="8969" width="9.85546875" style="1" bestFit="1" customWidth="1"/>
    <col min="8970" max="8970" width="12" style="1" bestFit="1" customWidth="1"/>
    <col min="8971" max="8971" width="10.42578125" style="1" bestFit="1" customWidth="1"/>
    <col min="8972" max="8972" width="12.42578125" style="1" bestFit="1" customWidth="1"/>
    <col min="8973" max="9223" width="9.140625" style="1"/>
    <col min="9224" max="9225" width="9.85546875" style="1" bestFit="1" customWidth="1"/>
    <col min="9226" max="9226" width="12" style="1" bestFit="1" customWidth="1"/>
    <col min="9227" max="9227" width="10.42578125" style="1" bestFit="1" customWidth="1"/>
    <col min="9228" max="9228" width="12.42578125" style="1" bestFit="1" customWidth="1"/>
    <col min="9229" max="9479" width="9.140625" style="1"/>
    <col min="9480" max="9481" width="9.85546875" style="1" bestFit="1" customWidth="1"/>
    <col min="9482" max="9482" width="12" style="1" bestFit="1" customWidth="1"/>
    <col min="9483" max="9483" width="10.42578125" style="1" bestFit="1" customWidth="1"/>
    <col min="9484" max="9484" width="12.42578125" style="1" bestFit="1" customWidth="1"/>
    <col min="9485" max="9735" width="9.140625" style="1"/>
    <col min="9736" max="9737" width="9.85546875" style="1" bestFit="1" customWidth="1"/>
    <col min="9738" max="9738" width="12" style="1" bestFit="1" customWidth="1"/>
    <col min="9739" max="9739" width="10.42578125" style="1" bestFit="1" customWidth="1"/>
    <col min="9740" max="9740" width="12.42578125" style="1" bestFit="1" customWidth="1"/>
    <col min="9741" max="9991" width="9.140625" style="1"/>
    <col min="9992" max="9993" width="9.85546875" style="1" bestFit="1" customWidth="1"/>
    <col min="9994" max="9994" width="12" style="1" bestFit="1" customWidth="1"/>
    <col min="9995" max="9995" width="10.42578125" style="1" bestFit="1" customWidth="1"/>
    <col min="9996" max="9996" width="12.42578125" style="1" bestFit="1" customWidth="1"/>
    <col min="9997" max="10247" width="9.140625" style="1"/>
    <col min="10248" max="10249" width="9.85546875" style="1" bestFit="1" customWidth="1"/>
    <col min="10250" max="10250" width="12" style="1" bestFit="1" customWidth="1"/>
    <col min="10251" max="10251" width="10.42578125" style="1" bestFit="1" customWidth="1"/>
    <col min="10252" max="10252" width="12.42578125" style="1" bestFit="1" customWidth="1"/>
    <col min="10253" max="10503" width="9.140625" style="1"/>
    <col min="10504" max="10505" width="9.85546875" style="1" bestFit="1" customWidth="1"/>
    <col min="10506" max="10506" width="12" style="1" bestFit="1" customWidth="1"/>
    <col min="10507" max="10507" width="10.42578125" style="1" bestFit="1" customWidth="1"/>
    <col min="10508" max="10508" width="12.42578125" style="1" bestFit="1" customWidth="1"/>
    <col min="10509" max="10759" width="9.140625" style="1"/>
    <col min="10760" max="10761" width="9.85546875" style="1" bestFit="1" customWidth="1"/>
    <col min="10762" max="10762" width="12" style="1" bestFit="1" customWidth="1"/>
    <col min="10763" max="10763" width="10.42578125" style="1" bestFit="1" customWidth="1"/>
    <col min="10764" max="10764" width="12.42578125" style="1" bestFit="1" customWidth="1"/>
    <col min="10765" max="11015" width="9.140625" style="1"/>
    <col min="11016" max="11017" width="9.85546875" style="1" bestFit="1" customWidth="1"/>
    <col min="11018" max="11018" width="12" style="1" bestFit="1" customWidth="1"/>
    <col min="11019" max="11019" width="10.42578125" style="1" bestFit="1" customWidth="1"/>
    <col min="11020" max="11020" width="12.42578125" style="1" bestFit="1" customWidth="1"/>
    <col min="11021" max="11271" width="9.140625" style="1"/>
    <col min="11272" max="11273" width="9.85546875" style="1" bestFit="1" customWidth="1"/>
    <col min="11274" max="11274" width="12" style="1" bestFit="1" customWidth="1"/>
    <col min="11275" max="11275" width="10.42578125" style="1" bestFit="1" customWidth="1"/>
    <col min="11276" max="11276" width="12.42578125" style="1" bestFit="1" customWidth="1"/>
    <col min="11277" max="11527" width="9.140625" style="1"/>
    <col min="11528" max="11529" width="9.85546875" style="1" bestFit="1" customWidth="1"/>
    <col min="11530" max="11530" width="12" style="1" bestFit="1" customWidth="1"/>
    <col min="11531" max="11531" width="10.42578125" style="1" bestFit="1" customWidth="1"/>
    <col min="11532" max="11532" width="12.42578125" style="1" bestFit="1" customWidth="1"/>
    <col min="11533" max="11783" width="9.140625" style="1"/>
    <col min="11784" max="11785" width="9.85546875" style="1" bestFit="1" customWidth="1"/>
    <col min="11786" max="11786" width="12" style="1" bestFit="1" customWidth="1"/>
    <col min="11787" max="11787" width="10.42578125" style="1" bestFit="1" customWidth="1"/>
    <col min="11788" max="11788" width="12.42578125" style="1" bestFit="1" customWidth="1"/>
    <col min="11789" max="12039" width="9.140625" style="1"/>
    <col min="12040" max="12041" width="9.85546875" style="1" bestFit="1" customWidth="1"/>
    <col min="12042" max="12042" width="12" style="1" bestFit="1" customWidth="1"/>
    <col min="12043" max="12043" width="10.42578125" style="1" bestFit="1" customWidth="1"/>
    <col min="12044" max="12044" width="12.42578125" style="1" bestFit="1" customWidth="1"/>
    <col min="12045" max="12295" width="9.140625" style="1"/>
    <col min="12296" max="12297" width="9.85546875" style="1" bestFit="1" customWidth="1"/>
    <col min="12298" max="12298" width="12" style="1" bestFit="1" customWidth="1"/>
    <col min="12299" max="12299" width="10.42578125" style="1" bestFit="1" customWidth="1"/>
    <col min="12300" max="12300" width="12.42578125" style="1" bestFit="1" customWidth="1"/>
    <col min="12301" max="12551" width="9.140625" style="1"/>
    <col min="12552" max="12553" width="9.85546875" style="1" bestFit="1" customWidth="1"/>
    <col min="12554" max="12554" width="12" style="1" bestFit="1" customWidth="1"/>
    <col min="12555" max="12555" width="10.42578125" style="1" bestFit="1" customWidth="1"/>
    <col min="12556" max="12556" width="12.42578125" style="1" bestFit="1" customWidth="1"/>
    <col min="12557" max="12807" width="9.140625" style="1"/>
    <col min="12808" max="12809" width="9.85546875" style="1" bestFit="1" customWidth="1"/>
    <col min="12810" max="12810" width="12" style="1" bestFit="1" customWidth="1"/>
    <col min="12811" max="12811" width="10.42578125" style="1" bestFit="1" customWidth="1"/>
    <col min="12812" max="12812" width="12.42578125" style="1" bestFit="1" customWidth="1"/>
    <col min="12813" max="13063" width="9.140625" style="1"/>
    <col min="13064" max="13065" width="9.85546875" style="1" bestFit="1" customWidth="1"/>
    <col min="13066" max="13066" width="12" style="1" bestFit="1" customWidth="1"/>
    <col min="13067" max="13067" width="10.42578125" style="1" bestFit="1" customWidth="1"/>
    <col min="13068" max="13068" width="12.42578125" style="1" bestFit="1" customWidth="1"/>
    <col min="13069" max="13319" width="9.140625" style="1"/>
    <col min="13320" max="13321" width="9.85546875" style="1" bestFit="1" customWidth="1"/>
    <col min="13322" max="13322" width="12" style="1" bestFit="1" customWidth="1"/>
    <col min="13323" max="13323" width="10.42578125" style="1" bestFit="1" customWidth="1"/>
    <col min="13324" max="13324" width="12.42578125" style="1" bestFit="1" customWidth="1"/>
    <col min="13325" max="13575" width="9.140625" style="1"/>
    <col min="13576" max="13577" width="9.85546875" style="1" bestFit="1" customWidth="1"/>
    <col min="13578" max="13578" width="12" style="1" bestFit="1" customWidth="1"/>
    <col min="13579" max="13579" width="10.42578125" style="1" bestFit="1" customWidth="1"/>
    <col min="13580" max="13580" width="12.42578125" style="1" bestFit="1" customWidth="1"/>
    <col min="13581" max="13831" width="9.140625" style="1"/>
    <col min="13832" max="13833" width="9.85546875" style="1" bestFit="1" customWidth="1"/>
    <col min="13834" max="13834" width="12" style="1" bestFit="1" customWidth="1"/>
    <col min="13835" max="13835" width="10.42578125" style="1" bestFit="1" customWidth="1"/>
    <col min="13836" max="13836" width="12.42578125" style="1" bestFit="1" customWidth="1"/>
    <col min="13837" max="14087" width="9.140625" style="1"/>
    <col min="14088" max="14089" width="9.85546875" style="1" bestFit="1" customWidth="1"/>
    <col min="14090" max="14090" width="12" style="1" bestFit="1" customWidth="1"/>
    <col min="14091" max="14091" width="10.42578125" style="1" bestFit="1" customWidth="1"/>
    <col min="14092" max="14092" width="12.42578125" style="1" bestFit="1" customWidth="1"/>
    <col min="14093" max="14343" width="9.140625" style="1"/>
    <col min="14344" max="14345" width="9.85546875" style="1" bestFit="1" customWidth="1"/>
    <col min="14346" max="14346" width="12" style="1" bestFit="1" customWidth="1"/>
    <col min="14347" max="14347" width="10.42578125" style="1" bestFit="1" customWidth="1"/>
    <col min="14348" max="14348" width="12.42578125" style="1" bestFit="1" customWidth="1"/>
    <col min="14349" max="14599" width="9.140625" style="1"/>
    <col min="14600" max="14601" width="9.85546875" style="1" bestFit="1" customWidth="1"/>
    <col min="14602" max="14602" width="12" style="1" bestFit="1" customWidth="1"/>
    <col min="14603" max="14603" width="10.42578125" style="1" bestFit="1" customWidth="1"/>
    <col min="14604" max="14604" width="12.42578125" style="1" bestFit="1" customWidth="1"/>
    <col min="14605" max="14855" width="9.140625" style="1"/>
    <col min="14856" max="14857" width="9.85546875" style="1" bestFit="1" customWidth="1"/>
    <col min="14858" max="14858" width="12" style="1" bestFit="1" customWidth="1"/>
    <col min="14859" max="14859" width="10.42578125" style="1" bestFit="1" customWidth="1"/>
    <col min="14860" max="14860" width="12.42578125" style="1" bestFit="1" customWidth="1"/>
    <col min="14861" max="15111" width="9.140625" style="1"/>
    <col min="15112" max="15113" width="9.85546875" style="1" bestFit="1" customWidth="1"/>
    <col min="15114" max="15114" width="12" style="1" bestFit="1" customWidth="1"/>
    <col min="15115" max="15115" width="10.42578125" style="1" bestFit="1" customWidth="1"/>
    <col min="15116" max="15116" width="12.42578125" style="1" bestFit="1" customWidth="1"/>
    <col min="15117" max="15367" width="9.140625" style="1"/>
    <col min="15368" max="15369" width="9.85546875" style="1" bestFit="1" customWidth="1"/>
    <col min="15370" max="15370" width="12" style="1" bestFit="1" customWidth="1"/>
    <col min="15371" max="15371" width="10.42578125" style="1" bestFit="1" customWidth="1"/>
    <col min="15372" max="15372" width="12.42578125" style="1" bestFit="1" customWidth="1"/>
    <col min="15373" max="15623" width="9.140625" style="1"/>
    <col min="15624" max="15625" width="9.85546875" style="1" bestFit="1" customWidth="1"/>
    <col min="15626" max="15626" width="12" style="1" bestFit="1" customWidth="1"/>
    <col min="15627" max="15627" width="10.42578125" style="1" bestFit="1" customWidth="1"/>
    <col min="15628" max="15628" width="12.42578125" style="1" bestFit="1" customWidth="1"/>
    <col min="15629" max="15879" width="9.140625" style="1"/>
    <col min="15880" max="15881" width="9.85546875" style="1" bestFit="1" customWidth="1"/>
    <col min="15882" max="15882" width="12" style="1" bestFit="1" customWidth="1"/>
    <col min="15883" max="15883" width="10.42578125" style="1" bestFit="1" customWidth="1"/>
    <col min="15884" max="15884" width="12.42578125" style="1" bestFit="1" customWidth="1"/>
    <col min="15885" max="16135" width="9.140625" style="1"/>
    <col min="16136" max="16137" width="9.85546875" style="1" bestFit="1" customWidth="1"/>
    <col min="16138" max="16138" width="12" style="1" bestFit="1" customWidth="1"/>
    <col min="16139" max="16139" width="10.42578125" style="1" bestFit="1" customWidth="1"/>
    <col min="16140" max="16140" width="12.425781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6.1" customHeight="1" x14ac:dyDescent="0.2">
      <c r="A35" s="252" t="s">
        <v>407</v>
      </c>
      <c r="B35" s="252"/>
      <c r="C35" s="252"/>
      <c r="D35" s="252"/>
      <c r="E35" s="252"/>
      <c r="F35" s="252"/>
      <c r="G35" s="57">
        <v>27</v>
      </c>
      <c r="H35" s="61">
        <f>SUM(H30:H34)</f>
        <v>0</v>
      </c>
      <c r="I35" s="61">
        <f>SUM(I30:I34)</f>
        <v>0</v>
      </c>
    </row>
    <row r="36" spans="1:9" ht="28.3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3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6.1"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3.1" customHeight="1" x14ac:dyDescent="0.2">
      <c r="A48" s="252" t="s">
        <v>410</v>
      </c>
      <c r="B48" s="252"/>
      <c r="C48" s="252"/>
      <c r="D48" s="252"/>
      <c r="E48" s="252"/>
      <c r="F48" s="252"/>
      <c r="G48" s="57">
        <v>39</v>
      </c>
      <c r="H48" s="61">
        <f>H47+H46+H45+H44+H43</f>
        <v>0</v>
      </c>
      <c r="I48" s="61">
        <f>I47+I46+I45+I44+I43</f>
        <v>0</v>
      </c>
    </row>
    <row r="49" spans="1:9" ht="26.1"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6.1"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2.1"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E7" sqref="E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45658</v>
      </c>
      <c r="F2" s="4" t="s">
        <v>0</v>
      </c>
      <c r="G2" s="9">
        <v>45747</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22417251</v>
      </c>
      <c r="I7" s="33">
        <v>11731516</v>
      </c>
      <c r="J7" s="33">
        <f>Bilanca!H79</f>
        <v>1122747</v>
      </c>
      <c r="K7" s="33">
        <f>Bilanca!H80</f>
        <v>1181838</v>
      </c>
      <c r="L7" s="33">
        <f>-Bilanca!H81</f>
        <v>141524</v>
      </c>
      <c r="M7" s="33">
        <f>Bilanca!H82</f>
        <v>0</v>
      </c>
      <c r="N7" s="33">
        <f>Bilanca!H83</f>
        <v>3037997</v>
      </c>
      <c r="O7" s="33">
        <f>Bilanca!H84</f>
        <v>0</v>
      </c>
      <c r="P7" s="33">
        <v>0</v>
      </c>
      <c r="Q7" s="33">
        <v>0</v>
      </c>
      <c r="R7" s="33">
        <v>0</v>
      </c>
      <c r="S7" s="33">
        <v>0</v>
      </c>
      <c r="T7" s="33">
        <v>0</v>
      </c>
      <c r="U7" s="33">
        <v>24050376</v>
      </c>
      <c r="V7" s="33">
        <v>10286929</v>
      </c>
      <c r="W7" s="34">
        <f>H7+I7+J7+K7-L7+M7+N7+O7+P7+Q7+R7+U7+V7+S7+T7</f>
        <v>73687130</v>
      </c>
      <c r="X7" s="33">
        <v>0</v>
      </c>
      <c r="Y7" s="34">
        <f>W7+X7</f>
        <v>73687130</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H8+I8+J8+K8-L8+M8+N8+O8+P8+Q8+R8+U8+V8+S8+T8</f>
        <v>0</v>
      </c>
      <c r="X8" s="33">
        <v>0</v>
      </c>
      <c r="Y8" s="34">
        <f>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H9+I9+J9+K9-L9+M9+N9+O9+P9+Q9+R9+U9+V9+S9+T9</f>
        <v>0</v>
      </c>
      <c r="X9" s="33">
        <v>0</v>
      </c>
      <c r="Y9" s="34">
        <f>W9+X9</f>
        <v>0</v>
      </c>
    </row>
    <row r="10" spans="1:25" ht="24" customHeight="1" x14ac:dyDescent="0.2">
      <c r="A10" s="275" t="s">
        <v>299</v>
      </c>
      <c r="B10" s="275"/>
      <c r="C10" s="275"/>
      <c r="D10" s="275"/>
      <c r="E10" s="275"/>
      <c r="F10" s="275"/>
      <c r="G10" s="7">
        <v>4</v>
      </c>
      <c r="H10" s="34">
        <f>H7+H8+H9</f>
        <v>22417251</v>
      </c>
      <c r="I10" s="34">
        <f t="shared" ref="I10:Y10" si="0">I7+I8+I9</f>
        <v>11731516</v>
      </c>
      <c r="J10" s="34">
        <f t="shared" si="0"/>
        <v>1122747</v>
      </c>
      <c r="K10" s="34">
        <f>K7+K8+K9</f>
        <v>1181838</v>
      </c>
      <c r="L10" s="34">
        <f t="shared" si="0"/>
        <v>141524</v>
      </c>
      <c r="M10" s="34">
        <f t="shared" si="0"/>
        <v>0</v>
      </c>
      <c r="N10" s="34">
        <f t="shared" si="0"/>
        <v>3037997</v>
      </c>
      <c r="O10" s="34">
        <f t="shared" si="0"/>
        <v>0</v>
      </c>
      <c r="P10" s="34">
        <f t="shared" si="0"/>
        <v>0</v>
      </c>
      <c r="Q10" s="34">
        <f t="shared" si="0"/>
        <v>0</v>
      </c>
      <c r="R10" s="34">
        <f t="shared" si="0"/>
        <v>0</v>
      </c>
      <c r="S10" s="34">
        <f t="shared" si="0"/>
        <v>0</v>
      </c>
      <c r="T10" s="34">
        <f t="shared" si="0"/>
        <v>0</v>
      </c>
      <c r="U10" s="34">
        <f t="shared" si="0"/>
        <v>24050376</v>
      </c>
      <c r="V10" s="34">
        <f t="shared" si="0"/>
        <v>10286929</v>
      </c>
      <c r="W10" s="34">
        <f t="shared" si="0"/>
        <v>73687130</v>
      </c>
      <c r="X10" s="34">
        <f t="shared" si="0"/>
        <v>0</v>
      </c>
      <c r="Y10" s="34">
        <f t="shared" si="0"/>
        <v>73687130</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f>Bilanca!H95</f>
        <v>5828346</v>
      </c>
      <c r="W11" s="34">
        <f t="shared" ref="W11:W29" si="1">H11+I11+J11+K11-L11+M11+N11+O11+P11+Q11+R11+U11+V11+S11+T11</f>
        <v>5828346</v>
      </c>
      <c r="X11" s="33">
        <v>0</v>
      </c>
      <c r="Y11" s="34">
        <f t="shared" ref="Y11:Y29" si="2">W11+X11</f>
        <v>5828346</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1"/>
        <v>0</v>
      </c>
      <c r="X12" s="33">
        <v>0</v>
      </c>
      <c r="Y12" s="34">
        <f t="shared" si="2"/>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1"/>
        <v>0</v>
      </c>
      <c r="X13" s="33">
        <v>0</v>
      </c>
      <c r="Y13" s="34">
        <f t="shared" si="2"/>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1"/>
        <v>0</v>
      </c>
      <c r="X14" s="33">
        <v>0</v>
      </c>
      <c r="Y14" s="34">
        <f t="shared" si="2"/>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1"/>
        <v>0</v>
      </c>
      <c r="X15" s="33">
        <v>0</v>
      </c>
      <c r="Y15" s="34">
        <f t="shared" si="2"/>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1"/>
        <v>0</v>
      </c>
      <c r="X16" s="33">
        <v>0</v>
      </c>
      <c r="Y16" s="34">
        <f t="shared" si="2"/>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1"/>
        <v>0</v>
      </c>
      <c r="X17" s="33">
        <v>0</v>
      </c>
      <c r="Y17" s="34">
        <f t="shared" si="2"/>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1"/>
        <v>0</v>
      </c>
      <c r="X18" s="33">
        <v>0</v>
      </c>
      <c r="Y18" s="34">
        <f t="shared" si="2"/>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1"/>
        <v>0</v>
      </c>
      <c r="X19" s="33">
        <v>0</v>
      </c>
      <c r="Y19" s="34">
        <f t="shared" si="2"/>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1"/>
        <v>0</v>
      </c>
      <c r="X20" s="33">
        <v>0</v>
      </c>
      <c r="Y20" s="34">
        <f t="shared" si="2"/>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1"/>
        <v>0</v>
      </c>
      <c r="X21" s="33">
        <v>0</v>
      </c>
      <c r="Y21" s="34">
        <f t="shared" si="2"/>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1"/>
        <v>0</v>
      </c>
      <c r="X22" s="33">
        <v>0</v>
      </c>
      <c r="Y22" s="34">
        <f t="shared" si="2"/>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1"/>
        <v>0</v>
      </c>
      <c r="X23" s="33">
        <v>0</v>
      </c>
      <c r="Y23" s="34">
        <f t="shared" si="2"/>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1"/>
        <v>0</v>
      </c>
      <c r="X24" s="33">
        <v>0</v>
      </c>
      <c r="Y24" s="34">
        <f t="shared" si="2"/>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1"/>
        <v>0</v>
      </c>
      <c r="X25" s="33">
        <v>0</v>
      </c>
      <c r="Y25" s="34">
        <f t="shared" si="2"/>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1"/>
        <v>0</v>
      </c>
      <c r="X26" s="33">
        <v>0</v>
      </c>
      <c r="Y26" s="34">
        <f t="shared" si="2"/>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f>V7</f>
        <v>10286929</v>
      </c>
      <c r="V27" s="33">
        <f>-V7</f>
        <v>-10286929</v>
      </c>
      <c r="W27" s="34">
        <f t="shared" si="1"/>
        <v>0</v>
      </c>
      <c r="X27" s="33">
        <v>0</v>
      </c>
      <c r="Y27" s="34">
        <f t="shared" si="2"/>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1"/>
        <v>0</v>
      </c>
      <c r="X28" s="33">
        <v>0</v>
      </c>
      <c r="Y28" s="34">
        <f t="shared" si="2"/>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1"/>
        <v>0</v>
      </c>
      <c r="X29" s="33">
        <v>0</v>
      </c>
      <c r="Y29" s="34">
        <f t="shared" si="2"/>
        <v>0</v>
      </c>
    </row>
    <row r="30" spans="1:25" ht="21.75" customHeight="1" x14ac:dyDescent="0.2">
      <c r="A30" s="270" t="s">
        <v>427</v>
      </c>
      <c r="B30" s="270"/>
      <c r="C30" s="270"/>
      <c r="D30" s="270"/>
      <c r="E30" s="270"/>
      <c r="F30" s="270"/>
      <c r="G30" s="8">
        <v>24</v>
      </c>
      <c r="H30" s="36">
        <f>SUM(H10:H29)</f>
        <v>22417251</v>
      </c>
      <c r="I30" s="36">
        <f t="shared" ref="I30:Y30" si="3">SUM(I10:I29)</f>
        <v>11731516</v>
      </c>
      <c r="J30" s="36">
        <f t="shared" si="3"/>
        <v>1122747</v>
      </c>
      <c r="K30" s="36">
        <f t="shared" si="3"/>
        <v>1181838</v>
      </c>
      <c r="L30" s="36">
        <f t="shared" si="3"/>
        <v>141524</v>
      </c>
      <c r="M30" s="36">
        <f t="shared" si="3"/>
        <v>0</v>
      </c>
      <c r="N30" s="36">
        <f t="shared" si="3"/>
        <v>3037997</v>
      </c>
      <c r="O30" s="36">
        <f t="shared" si="3"/>
        <v>0</v>
      </c>
      <c r="P30" s="36">
        <f t="shared" si="3"/>
        <v>0</v>
      </c>
      <c r="Q30" s="36">
        <f t="shared" si="3"/>
        <v>0</v>
      </c>
      <c r="R30" s="36">
        <f t="shared" si="3"/>
        <v>0</v>
      </c>
      <c r="S30" s="36">
        <f t="shared" si="3"/>
        <v>0</v>
      </c>
      <c r="T30" s="36">
        <f t="shared" si="3"/>
        <v>0</v>
      </c>
      <c r="U30" s="36">
        <f t="shared" si="3"/>
        <v>34337305</v>
      </c>
      <c r="V30" s="36">
        <f t="shared" si="3"/>
        <v>5828346</v>
      </c>
      <c r="W30" s="36">
        <f t="shared" si="3"/>
        <v>79515476</v>
      </c>
      <c r="X30" s="36">
        <f t="shared" si="3"/>
        <v>0</v>
      </c>
      <c r="Y30" s="36">
        <f t="shared" si="3"/>
        <v>79515476</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4">SUM(I12:I20)</f>
        <v>0</v>
      </c>
      <c r="J32" s="34">
        <f t="shared" si="4"/>
        <v>0</v>
      </c>
      <c r="K32" s="34">
        <f t="shared" si="4"/>
        <v>0</v>
      </c>
      <c r="L32" s="34">
        <f t="shared" si="4"/>
        <v>0</v>
      </c>
      <c r="M32" s="34">
        <f t="shared" si="4"/>
        <v>0</v>
      </c>
      <c r="N32" s="34">
        <f t="shared" si="4"/>
        <v>0</v>
      </c>
      <c r="O32" s="34">
        <f t="shared" si="4"/>
        <v>0</v>
      </c>
      <c r="P32" s="34">
        <f t="shared" si="4"/>
        <v>0</v>
      </c>
      <c r="Q32" s="34">
        <f t="shared" si="4"/>
        <v>0</v>
      </c>
      <c r="R32" s="34">
        <f t="shared" si="4"/>
        <v>0</v>
      </c>
      <c r="S32" s="34">
        <f>SUM(S12:S20)</f>
        <v>0</v>
      </c>
      <c r="T32" s="34">
        <f>SUM(T12:T20)</f>
        <v>0</v>
      </c>
      <c r="U32" s="34">
        <f t="shared" si="4"/>
        <v>0</v>
      </c>
      <c r="V32" s="34">
        <f t="shared" si="4"/>
        <v>0</v>
      </c>
      <c r="W32" s="34">
        <f t="shared" si="4"/>
        <v>0</v>
      </c>
      <c r="X32" s="34">
        <f t="shared" si="4"/>
        <v>0</v>
      </c>
      <c r="Y32" s="34">
        <f t="shared" si="4"/>
        <v>0</v>
      </c>
    </row>
    <row r="33" spans="1:25" ht="31.5" customHeight="1" x14ac:dyDescent="0.2">
      <c r="A33" s="267" t="s">
        <v>428</v>
      </c>
      <c r="B33" s="267"/>
      <c r="C33" s="267"/>
      <c r="D33" s="267"/>
      <c r="E33" s="267"/>
      <c r="F33" s="267"/>
      <c r="G33" s="7">
        <v>26</v>
      </c>
      <c r="H33" s="34">
        <f>H11+H32</f>
        <v>0</v>
      </c>
      <c r="I33" s="34">
        <f t="shared" ref="I33:Y33" si="5">I11+I32</f>
        <v>0</v>
      </c>
      <c r="J33" s="34">
        <f t="shared" si="5"/>
        <v>0</v>
      </c>
      <c r="K33" s="34">
        <f t="shared" si="5"/>
        <v>0</v>
      </c>
      <c r="L33" s="34">
        <f t="shared" si="5"/>
        <v>0</v>
      </c>
      <c r="M33" s="34">
        <f t="shared" si="5"/>
        <v>0</v>
      </c>
      <c r="N33" s="34">
        <f t="shared" si="5"/>
        <v>0</v>
      </c>
      <c r="O33" s="34">
        <f t="shared" si="5"/>
        <v>0</v>
      </c>
      <c r="P33" s="34">
        <f t="shared" si="5"/>
        <v>0</v>
      </c>
      <c r="Q33" s="34">
        <f t="shared" si="5"/>
        <v>0</v>
      </c>
      <c r="R33" s="34">
        <f t="shared" si="5"/>
        <v>0</v>
      </c>
      <c r="S33" s="34">
        <f>S11+S32</f>
        <v>0</v>
      </c>
      <c r="T33" s="34">
        <f>T11+T32</f>
        <v>0</v>
      </c>
      <c r="U33" s="34">
        <f t="shared" si="5"/>
        <v>0</v>
      </c>
      <c r="V33" s="34">
        <f t="shared" si="5"/>
        <v>5828346</v>
      </c>
      <c r="W33" s="34">
        <f t="shared" si="5"/>
        <v>5828346</v>
      </c>
      <c r="X33" s="34">
        <f t="shared" si="5"/>
        <v>0</v>
      </c>
      <c r="Y33" s="34">
        <f t="shared" si="5"/>
        <v>5828346</v>
      </c>
    </row>
    <row r="34" spans="1:25" ht="30.75" customHeight="1" x14ac:dyDescent="0.2">
      <c r="A34" s="268" t="s">
        <v>429</v>
      </c>
      <c r="B34" s="268"/>
      <c r="C34" s="268"/>
      <c r="D34" s="268"/>
      <c r="E34" s="268"/>
      <c r="F34" s="268"/>
      <c r="G34" s="8">
        <v>27</v>
      </c>
      <c r="H34" s="36">
        <f>SUM(H21:H29)</f>
        <v>0</v>
      </c>
      <c r="I34" s="36">
        <f t="shared" ref="I34:Y34" si="6">SUM(I21:I29)</f>
        <v>0</v>
      </c>
      <c r="J34" s="36">
        <f t="shared" si="6"/>
        <v>0</v>
      </c>
      <c r="K34" s="36">
        <f t="shared" si="6"/>
        <v>0</v>
      </c>
      <c r="L34" s="36">
        <f t="shared" si="6"/>
        <v>0</v>
      </c>
      <c r="M34" s="36">
        <f t="shared" si="6"/>
        <v>0</v>
      </c>
      <c r="N34" s="36">
        <f t="shared" si="6"/>
        <v>0</v>
      </c>
      <c r="O34" s="36">
        <f t="shared" si="6"/>
        <v>0</v>
      </c>
      <c r="P34" s="36">
        <f t="shared" si="6"/>
        <v>0</v>
      </c>
      <c r="Q34" s="36">
        <f t="shared" si="6"/>
        <v>0</v>
      </c>
      <c r="R34" s="36">
        <f t="shared" si="6"/>
        <v>0</v>
      </c>
      <c r="S34" s="36">
        <f>SUM(S21:S29)</f>
        <v>0</v>
      </c>
      <c r="T34" s="36">
        <f>SUM(T21:T29)</f>
        <v>0</v>
      </c>
      <c r="U34" s="36">
        <f t="shared" si="6"/>
        <v>10286929</v>
      </c>
      <c r="V34" s="36">
        <f t="shared" si="6"/>
        <v>-10286929</v>
      </c>
      <c r="W34" s="36">
        <f t="shared" si="6"/>
        <v>0</v>
      </c>
      <c r="X34" s="36">
        <f t="shared" si="6"/>
        <v>0</v>
      </c>
      <c r="Y34" s="36">
        <f t="shared" si="6"/>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Bilanca!H76</f>
        <v>22417251</v>
      </c>
      <c r="I36" s="33">
        <f>Bilanca!H77</f>
        <v>11731516</v>
      </c>
      <c r="J36" s="33">
        <f>Bilanca!H79</f>
        <v>1122747</v>
      </c>
      <c r="K36" s="33">
        <f>Bilanca!H80</f>
        <v>1181838</v>
      </c>
      <c r="L36" s="33">
        <f>-Bilanca!H81</f>
        <v>141524</v>
      </c>
      <c r="M36" s="33">
        <f>Bilanca!H82</f>
        <v>0</v>
      </c>
      <c r="N36" s="33">
        <f>Bilanca!H83</f>
        <v>3037997</v>
      </c>
      <c r="O36" s="33">
        <f>Bilanca!H84</f>
        <v>0</v>
      </c>
      <c r="P36" s="33">
        <v>0</v>
      </c>
      <c r="Q36" s="33">
        <v>0</v>
      </c>
      <c r="R36" s="33">
        <v>0</v>
      </c>
      <c r="S36" s="33">
        <v>0</v>
      </c>
      <c r="T36" s="33">
        <v>0</v>
      </c>
      <c r="U36" s="33">
        <f>Bilanca!H92</f>
        <v>34337305</v>
      </c>
      <c r="V36" s="33">
        <f>Bilanca!H94</f>
        <v>5828346</v>
      </c>
      <c r="W36" s="37">
        <f>H36+I36+J36+K36-L36+M36+N36+O36+P36+Q36+R36+U36+V36+S36+T36</f>
        <v>79515476</v>
      </c>
      <c r="X36" s="33">
        <v>0</v>
      </c>
      <c r="Y36" s="37">
        <f>W36+X36</f>
        <v>79515476</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W37+X37</f>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W38+X38</f>
        <v>0</v>
      </c>
    </row>
    <row r="39" spans="1:25" ht="25.5" customHeight="1" x14ac:dyDescent="0.2">
      <c r="A39" s="275" t="s">
        <v>430</v>
      </c>
      <c r="B39" s="275"/>
      <c r="C39" s="275"/>
      <c r="D39" s="275"/>
      <c r="E39" s="275"/>
      <c r="F39" s="275"/>
      <c r="G39" s="7">
        <v>31</v>
      </c>
      <c r="H39" s="34">
        <f>H36+H37+H38</f>
        <v>22417251</v>
      </c>
      <c r="I39" s="34">
        <f t="shared" ref="I39:Y39" si="7">I36+I37+I38</f>
        <v>11731516</v>
      </c>
      <c r="J39" s="34">
        <f t="shared" si="7"/>
        <v>1122747</v>
      </c>
      <c r="K39" s="34">
        <f t="shared" si="7"/>
        <v>1181838</v>
      </c>
      <c r="L39" s="34">
        <f t="shared" si="7"/>
        <v>141524</v>
      </c>
      <c r="M39" s="34">
        <f t="shared" si="7"/>
        <v>0</v>
      </c>
      <c r="N39" s="34">
        <f t="shared" si="7"/>
        <v>3037997</v>
      </c>
      <c r="O39" s="34">
        <f t="shared" si="7"/>
        <v>0</v>
      </c>
      <c r="P39" s="34">
        <f t="shared" si="7"/>
        <v>0</v>
      </c>
      <c r="Q39" s="34">
        <f t="shared" si="7"/>
        <v>0</v>
      </c>
      <c r="R39" s="34">
        <f t="shared" si="7"/>
        <v>0</v>
      </c>
      <c r="S39" s="34">
        <f t="shared" si="7"/>
        <v>0</v>
      </c>
      <c r="T39" s="34">
        <f t="shared" si="7"/>
        <v>0</v>
      </c>
      <c r="U39" s="34">
        <f t="shared" si="7"/>
        <v>34337305</v>
      </c>
      <c r="V39" s="34">
        <f t="shared" si="7"/>
        <v>5828346</v>
      </c>
      <c r="W39" s="34">
        <f t="shared" si="7"/>
        <v>79515476</v>
      </c>
      <c r="X39" s="34">
        <f t="shared" si="7"/>
        <v>0</v>
      </c>
      <c r="Y39" s="34">
        <f t="shared" si="7"/>
        <v>79515476</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-92503</v>
      </c>
      <c r="W40" s="37">
        <f t="shared" ref="W40:W58" si="8">H40+I40+J40+K40-L40+M40+N40+O40+P40+Q40+R40+U40+V40+S40+T40</f>
        <v>-92503</v>
      </c>
      <c r="X40" s="33">
        <v>0</v>
      </c>
      <c r="Y40" s="37">
        <f t="shared" ref="Y40:Y58" si="9">W40+X40</f>
        <v>-92503</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8"/>
        <v>0</v>
      </c>
      <c r="X41" s="33">
        <v>0</v>
      </c>
      <c r="Y41" s="37">
        <f t="shared" si="9"/>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8"/>
        <v>0</v>
      </c>
      <c r="X42" s="33">
        <v>0</v>
      </c>
      <c r="Y42" s="37">
        <f t="shared" si="9"/>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8"/>
        <v>0</v>
      </c>
      <c r="X43" s="33">
        <v>0</v>
      </c>
      <c r="Y43" s="37">
        <f t="shared" si="9"/>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8"/>
        <v>0</v>
      </c>
      <c r="X44" s="33">
        <v>0</v>
      </c>
      <c r="Y44" s="37">
        <f t="shared" si="9"/>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8"/>
        <v>0</v>
      </c>
      <c r="X45" s="33">
        <v>0</v>
      </c>
      <c r="Y45" s="37">
        <f t="shared" si="9"/>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8"/>
        <v>0</v>
      </c>
      <c r="X46" s="33">
        <v>0</v>
      </c>
      <c r="Y46" s="37">
        <f t="shared" si="9"/>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8"/>
        <v>0</v>
      </c>
      <c r="X47" s="33">
        <v>0</v>
      </c>
      <c r="Y47" s="37">
        <f t="shared" si="9"/>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8"/>
        <v>0</v>
      </c>
      <c r="X48" s="33">
        <v>0</v>
      </c>
      <c r="Y48" s="37">
        <f t="shared" si="9"/>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8"/>
        <v>0</v>
      </c>
      <c r="X49" s="33">
        <v>0</v>
      </c>
      <c r="Y49" s="37">
        <f t="shared" si="9"/>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8"/>
        <v>0</v>
      </c>
      <c r="X50" s="33">
        <v>0</v>
      </c>
      <c r="Y50" s="37">
        <f t="shared" si="9"/>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8"/>
        <v>0</v>
      </c>
      <c r="X51" s="33">
        <v>0</v>
      </c>
      <c r="Y51" s="37">
        <f t="shared" si="9"/>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8"/>
        <v>0</v>
      </c>
      <c r="X52" s="33">
        <v>0</v>
      </c>
      <c r="Y52" s="37">
        <f t="shared" si="9"/>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8"/>
        <v>0</v>
      </c>
      <c r="X53" s="33">
        <v>0</v>
      </c>
      <c r="Y53" s="37">
        <f t="shared" si="9"/>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8"/>
        <v>0</v>
      </c>
      <c r="X54" s="33">
        <v>0</v>
      </c>
      <c r="Y54" s="37">
        <f t="shared" si="9"/>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8"/>
        <v>0</v>
      </c>
      <c r="X55" s="33">
        <v>0</v>
      </c>
      <c r="Y55" s="37">
        <f t="shared" si="9"/>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f>V36</f>
        <v>5828346</v>
      </c>
      <c r="V56" s="33">
        <f>-V36</f>
        <v>-5828346</v>
      </c>
      <c r="W56" s="37">
        <f t="shared" si="8"/>
        <v>0</v>
      </c>
      <c r="X56" s="33">
        <v>0</v>
      </c>
      <c r="Y56" s="37">
        <f t="shared" si="9"/>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8"/>
        <v>0</v>
      </c>
      <c r="X57" s="33">
        <v>0</v>
      </c>
      <c r="Y57" s="37">
        <f t="shared" si="9"/>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8"/>
        <v>0</v>
      </c>
      <c r="X58" s="33">
        <v>0</v>
      </c>
      <c r="Y58" s="37">
        <f t="shared" si="9"/>
        <v>0</v>
      </c>
    </row>
    <row r="59" spans="1:25" ht="25.5" customHeight="1" x14ac:dyDescent="0.2">
      <c r="A59" s="270" t="s">
        <v>433</v>
      </c>
      <c r="B59" s="270"/>
      <c r="C59" s="270"/>
      <c r="D59" s="270"/>
      <c r="E59" s="270"/>
      <c r="F59" s="270"/>
      <c r="G59" s="8">
        <v>51</v>
      </c>
      <c r="H59" s="36">
        <f>SUM(H39:H58)</f>
        <v>22417251</v>
      </c>
      <c r="I59" s="36">
        <f t="shared" ref="I59:Y59" si="10">SUM(I39:I58)</f>
        <v>11731516</v>
      </c>
      <c r="J59" s="36">
        <f t="shared" si="10"/>
        <v>1122747</v>
      </c>
      <c r="K59" s="36">
        <f t="shared" si="10"/>
        <v>1181838</v>
      </c>
      <c r="L59" s="36">
        <f t="shared" si="10"/>
        <v>141524</v>
      </c>
      <c r="M59" s="36">
        <f t="shared" si="10"/>
        <v>0</v>
      </c>
      <c r="N59" s="36">
        <f t="shared" si="10"/>
        <v>3037997</v>
      </c>
      <c r="O59" s="36">
        <f t="shared" si="10"/>
        <v>0</v>
      </c>
      <c r="P59" s="36">
        <f t="shared" si="10"/>
        <v>0</v>
      </c>
      <c r="Q59" s="36">
        <f t="shared" si="10"/>
        <v>0</v>
      </c>
      <c r="R59" s="36">
        <f t="shared" si="10"/>
        <v>0</v>
      </c>
      <c r="S59" s="36">
        <f t="shared" si="10"/>
        <v>0</v>
      </c>
      <c r="T59" s="36">
        <f t="shared" si="10"/>
        <v>0</v>
      </c>
      <c r="U59" s="36">
        <f t="shared" si="10"/>
        <v>40165651</v>
      </c>
      <c r="V59" s="36">
        <f t="shared" si="10"/>
        <v>-92503</v>
      </c>
      <c r="W59" s="36">
        <f t="shared" si="10"/>
        <v>79422973</v>
      </c>
      <c r="X59" s="36">
        <f t="shared" si="10"/>
        <v>0</v>
      </c>
      <c r="Y59" s="36">
        <f t="shared" si="10"/>
        <v>79422973</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1">SUM(I41:I49)</f>
        <v>0</v>
      </c>
      <c r="J61" s="37">
        <f t="shared" si="11"/>
        <v>0</v>
      </c>
      <c r="K61" s="37">
        <f t="shared" si="11"/>
        <v>0</v>
      </c>
      <c r="L61" s="37">
        <f t="shared" si="11"/>
        <v>0</v>
      </c>
      <c r="M61" s="37">
        <f t="shared" si="11"/>
        <v>0</v>
      </c>
      <c r="N61" s="37">
        <f t="shared" si="11"/>
        <v>0</v>
      </c>
      <c r="O61" s="37">
        <f t="shared" si="11"/>
        <v>0</v>
      </c>
      <c r="P61" s="37">
        <f t="shared" si="11"/>
        <v>0</v>
      </c>
      <c r="Q61" s="37">
        <f t="shared" si="11"/>
        <v>0</v>
      </c>
      <c r="R61" s="37">
        <f t="shared" si="11"/>
        <v>0</v>
      </c>
      <c r="S61" s="37">
        <f>SUM(S41:S49)</f>
        <v>0</v>
      </c>
      <c r="T61" s="37">
        <f>SUM(T41:T49)</f>
        <v>0</v>
      </c>
      <c r="U61" s="37">
        <f t="shared" si="11"/>
        <v>0</v>
      </c>
      <c r="V61" s="37">
        <f t="shared" si="11"/>
        <v>0</v>
      </c>
      <c r="W61" s="37">
        <f t="shared" si="11"/>
        <v>0</v>
      </c>
      <c r="X61" s="37">
        <f t="shared" si="11"/>
        <v>0</v>
      </c>
      <c r="Y61" s="37">
        <f t="shared" si="11"/>
        <v>0</v>
      </c>
    </row>
    <row r="62" spans="1:25" ht="27.75" customHeight="1" x14ac:dyDescent="0.2">
      <c r="A62" s="267" t="s">
        <v>435</v>
      </c>
      <c r="B62" s="267"/>
      <c r="C62" s="267"/>
      <c r="D62" s="267"/>
      <c r="E62" s="267"/>
      <c r="F62" s="267"/>
      <c r="G62" s="7">
        <v>53</v>
      </c>
      <c r="H62" s="37">
        <f>H40+H61</f>
        <v>0</v>
      </c>
      <c r="I62" s="37">
        <f t="shared" ref="I62:Y62" si="12">I40+I61</f>
        <v>0</v>
      </c>
      <c r="J62" s="37">
        <f t="shared" si="12"/>
        <v>0</v>
      </c>
      <c r="K62" s="37">
        <f t="shared" si="12"/>
        <v>0</v>
      </c>
      <c r="L62" s="37">
        <f t="shared" si="12"/>
        <v>0</v>
      </c>
      <c r="M62" s="37">
        <f t="shared" si="12"/>
        <v>0</v>
      </c>
      <c r="N62" s="37">
        <f t="shared" si="12"/>
        <v>0</v>
      </c>
      <c r="O62" s="37">
        <f t="shared" si="12"/>
        <v>0</v>
      </c>
      <c r="P62" s="37">
        <f t="shared" si="12"/>
        <v>0</v>
      </c>
      <c r="Q62" s="37">
        <f t="shared" si="12"/>
        <v>0</v>
      </c>
      <c r="R62" s="37">
        <f t="shared" si="12"/>
        <v>0</v>
      </c>
      <c r="S62" s="37">
        <f>S40+S61</f>
        <v>0</v>
      </c>
      <c r="T62" s="37">
        <f>T40+T61</f>
        <v>0</v>
      </c>
      <c r="U62" s="37">
        <f t="shared" si="12"/>
        <v>0</v>
      </c>
      <c r="V62" s="37">
        <f t="shared" si="12"/>
        <v>-92503</v>
      </c>
      <c r="W62" s="37">
        <f t="shared" si="12"/>
        <v>-92503</v>
      </c>
      <c r="X62" s="37">
        <f t="shared" si="12"/>
        <v>0</v>
      </c>
      <c r="Y62" s="37">
        <f t="shared" si="12"/>
        <v>-92503</v>
      </c>
    </row>
    <row r="63" spans="1:25" ht="29.25" customHeight="1" x14ac:dyDescent="0.2">
      <c r="A63" s="268" t="s">
        <v>436</v>
      </c>
      <c r="B63" s="268"/>
      <c r="C63" s="268"/>
      <c r="D63" s="268"/>
      <c r="E63" s="268"/>
      <c r="F63" s="268"/>
      <c r="G63" s="8">
        <v>54</v>
      </c>
      <c r="H63" s="38">
        <f>SUM(H50:H58)</f>
        <v>0</v>
      </c>
      <c r="I63" s="38">
        <f t="shared" ref="I63:Y63" si="13">SUM(I50:I58)</f>
        <v>0</v>
      </c>
      <c r="J63" s="38">
        <f t="shared" si="13"/>
        <v>0</v>
      </c>
      <c r="K63" s="38">
        <f t="shared" si="13"/>
        <v>0</v>
      </c>
      <c r="L63" s="38">
        <f t="shared" si="13"/>
        <v>0</v>
      </c>
      <c r="M63" s="38">
        <f t="shared" si="13"/>
        <v>0</v>
      </c>
      <c r="N63" s="38">
        <f t="shared" si="13"/>
        <v>0</v>
      </c>
      <c r="O63" s="38">
        <f t="shared" si="13"/>
        <v>0</v>
      </c>
      <c r="P63" s="38">
        <f t="shared" si="13"/>
        <v>0</v>
      </c>
      <c r="Q63" s="38">
        <f t="shared" si="13"/>
        <v>0</v>
      </c>
      <c r="R63" s="38">
        <f t="shared" si="13"/>
        <v>0</v>
      </c>
      <c r="S63" s="38">
        <f>SUM(S50:S58)</f>
        <v>0</v>
      </c>
      <c r="T63" s="38">
        <f>SUM(T50:T58)</f>
        <v>0</v>
      </c>
      <c r="U63" s="38">
        <f t="shared" si="13"/>
        <v>5828346</v>
      </c>
      <c r="V63" s="38">
        <f t="shared" si="13"/>
        <v>-5828346</v>
      </c>
      <c r="W63" s="38">
        <f t="shared" si="13"/>
        <v>0</v>
      </c>
      <c r="X63" s="38">
        <f t="shared" si="13"/>
        <v>0</v>
      </c>
      <c r="Y63" s="38">
        <f t="shared" si="1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 top="0" bottom="0" header="0.51181102362204722" footer="0.51181102362204722"/>
  <pageSetup paperSize="9" scale="4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4"/>
  <sheetViews>
    <sheetView view="pageBreakPreview" topLeftCell="A40" zoomScale="60" zoomScaleNormal="66" workbookViewId="0">
      <selection activeCell="E7" sqref="E7"/>
    </sheetView>
  </sheetViews>
  <sheetFormatPr defaultRowHeight="12.75" x14ac:dyDescent="0.2"/>
  <cols>
    <col min="9" max="9" width="54.28515625" customWidth="1"/>
  </cols>
  <sheetData>
    <row r="1" spans="1:9" x14ac:dyDescent="0.2">
      <c r="A1" s="294" t="s">
        <v>466</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ht="39" customHeight="1" x14ac:dyDescent="0.2">
      <c r="A34" s="295"/>
      <c r="B34" s="295"/>
      <c r="C34" s="295"/>
      <c r="D34" s="295"/>
      <c r="E34" s="295"/>
      <c r="F34" s="295"/>
      <c r="G34" s="295"/>
      <c r="H34" s="295"/>
      <c r="I34" s="295"/>
    </row>
    <row r="35" spans="1:9" ht="26.25" customHeight="1" x14ac:dyDescent="0.2">
      <c r="A35" s="295"/>
      <c r="B35" s="295"/>
      <c r="C35" s="295"/>
      <c r="D35" s="295"/>
      <c r="E35" s="295"/>
      <c r="F35" s="295"/>
      <c r="G35" s="295"/>
      <c r="H35" s="295"/>
      <c r="I35" s="295"/>
    </row>
    <row r="36" spans="1:9" ht="39" customHeight="1" x14ac:dyDescent="0.2">
      <c r="A36" s="295"/>
      <c r="B36" s="295"/>
      <c r="C36" s="295"/>
      <c r="D36" s="295"/>
      <c r="E36" s="295"/>
      <c r="F36" s="295"/>
      <c r="G36" s="295"/>
      <c r="H36" s="295"/>
      <c r="I36" s="295"/>
    </row>
    <row r="37" spans="1:9" ht="39" customHeight="1" x14ac:dyDescent="0.2">
      <c r="A37" s="295"/>
      <c r="B37" s="295"/>
      <c r="C37" s="295"/>
      <c r="D37" s="295"/>
      <c r="E37" s="295"/>
      <c r="F37" s="295"/>
      <c r="G37" s="295"/>
      <c r="H37" s="295"/>
      <c r="I37" s="295"/>
    </row>
    <row r="38" spans="1:9" ht="39" customHeight="1"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row r="41" spans="1:9" ht="38.25" customHeight="1" x14ac:dyDescent="0.2">
      <c r="A41" s="296" t="s">
        <v>468</v>
      </c>
      <c r="B41" s="296"/>
      <c r="C41" s="296"/>
      <c r="D41" s="296"/>
      <c r="E41" s="296"/>
      <c r="F41" s="296"/>
      <c r="G41" s="296"/>
      <c r="H41" s="296"/>
      <c r="I41" s="296"/>
    </row>
    <row r="42" spans="1:9" ht="15.75" customHeight="1" x14ac:dyDescent="0.2">
      <c r="A42" s="296"/>
      <c r="B42" s="296"/>
      <c r="C42" s="296"/>
      <c r="D42" s="296"/>
      <c r="E42" s="296"/>
      <c r="F42" s="296"/>
      <c r="G42" s="296"/>
      <c r="H42" s="296"/>
      <c r="I42" s="296"/>
    </row>
    <row r="43" spans="1:9" x14ac:dyDescent="0.2">
      <c r="A43" s="296"/>
      <c r="B43" s="296"/>
      <c r="C43" s="296"/>
      <c r="D43" s="296"/>
      <c r="E43" s="296"/>
      <c r="F43" s="296"/>
      <c r="G43" s="296"/>
      <c r="H43" s="296"/>
      <c r="I43" s="296"/>
    </row>
    <row r="44" spans="1:9" ht="33" customHeight="1" x14ac:dyDescent="0.2">
      <c r="A44" s="296"/>
      <c r="B44" s="296"/>
      <c r="C44" s="296"/>
      <c r="D44" s="296"/>
      <c r="E44" s="296"/>
      <c r="F44" s="296"/>
      <c r="G44" s="296"/>
      <c r="H44" s="296"/>
      <c r="I44" s="296"/>
    </row>
    <row r="45" spans="1:9" ht="33" customHeight="1" x14ac:dyDescent="0.2">
      <c r="A45" s="296"/>
      <c r="B45" s="296"/>
      <c r="C45" s="296"/>
      <c r="D45" s="296"/>
      <c r="E45" s="296"/>
      <c r="F45" s="296"/>
      <c r="G45" s="296"/>
      <c r="H45" s="296"/>
      <c r="I45" s="296"/>
    </row>
    <row r="46" spans="1:9" ht="33" customHeight="1" x14ac:dyDescent="0.2">
      <c r="A46" s="296"/>
      <c r="B46" s="296"/>
      <c r="C46" s="296"/>
      <c r="D46" s="296"/>
      <c r="E46" s="296"/>
      <c r="F46" s="296"/>
      <c r="G46" s="296"/>
      <c r="H46" s="296"/>
      <c r="I46" s="296"/>
    </row>
    <row r="47" spans="1:9" ht="33" customHeight="1" x14ac:dyDescent="0.2">
      <c r="A47" s="296"/>
      <c r="B47" s="296"/>
      <c r="C47" s="296"/>
      <c r="D47" s="296"/>
      <c r="E47" s="296"/>
      <c r="F47" s="296"/>
      <c r="G47" s="296"/>
      <c r="H47" s="296"/>
      <c r="I47" s="296"/>
    </row>
    <row r="48" spans="1:9" ht="33" customHeight="1" x14ac:dyDescent="0.2">
      <c r="A48" s="296"/>
      <c r="B48" s="296"/>
      <c r="C48" s="296"/>
      <c r="D48" s="296"/>
      <c r="E48" s="296"/>
      <c r="F48" s="296"/>
      <c r="G48" s="296"/>
      <c r="H48" s="296"/>
      <c r="I48" s="296"/>
    </row>
    <row r="49" spans="1:9" ht="33" customHeight="1" x14ac:dyDescent="0.2">
      <c r="A49" s="296"/>
      <c r="B49" s="296"/>
      <c r="C49" s="296"/>
      <c r="D49" s="296"/>
      <c r="E49" s="296"/>
      <c r="F49" s="296"/>
      <c r="G49" s="296"/>
      <c r="H49" s="296"/>
      <c r="I49" s="296"/>
    </row>
    <row r="50" spans="1:9" ht="33" customHeight="1" x14ac:dyDescent="0.2">
      <c r="A50" s="296"/>
      <c r="B50" s="296"/>
      <c r="C50" s="296"/>
      <c r="D50" s="296"/>
      <c r="E50" s="296"/>
      <c r="F50" s="296"/>
      <c r="G50" s="296"/>
      <c r="H50" s="296"/>
      <c r="I50" s="296"/>
    </row>
    <row r="51" spans="1:9" ht="52.5" customHeight="1" x14ac:dyDescent="0.2">
      <c r="A51" s="296"/>
      <c r="B51" s="296"/>
      <c r="C51" s="296"/>
      <c r="D51" s="296"/>
      <c r="E51" s="296"/>
      <c r="F51" s="296"/>
      <c r="G51" s="296"/>
      <c r="H51" s="296"/>
      <c r="I51" s="296"/>
    </row>
    <row r="52" spans="1:9" ht="82.5" customHeight="1" x14ac:dyDescent="0.2">
      <c r="A52" s="296"/>
      <c r="B52" s="296"/>
      <c r="C52" s="296"/>
      <c r="D52" s="296"/>
      <c r="E52" s="296"/>
      <c r="F52" s="296"/>
      <c r="G52" s="296"/>
      <c r="H52" s="296"/>
      <c r="I52" s="296"/>
    </row>
    <row r="53" spans="1:9" ht="52.5" customHeight="1" x14ac:dyDescent="0.2">
      <c r="A53" s="296"/>
      <c r="B53" s="296"/>
      <c r="C53" s="296"/>
      <c r="D53" s="296"/>
      <c r="E53" s="296"/>
      <c r="F53" s="296"/>
      <c r="G53" s="296"/>
      <c r="H53" s="296"/>
      <c r="I53" s="296"/>
    </row>
    <row r="54" spans="1:9" ht="52.5" customHeight="1" x14ac:dyDescent="0.2">
      <c r="A54" s="296"/>
      <c r="B54" s="296"/>
      <c r="C54" s="296"/>
      <c r="D54" s="296"/>
      <c r="E54" s="296"/>
      <c r="F54" s="296"/>
      <c r="G54" s="296"/>
      <c r="H54" s="296"/>
      <c r="I54" s="296"/>
    </row>
  </sheetData>
  <mergeCells count="2">
    <mergeCell ref="A1:I40"/>
    <mergeCell ref="A41:I54"/>
  </mergeCells>
  <pageMargins left="0.19685039370078741" right="0" top="0" bottom="0" header="0.31496062992125984" footer="0.31496062992125984"/>
  <pageSetup paperSize="9" scale="80"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2025-04-18T06:08:24Z</cp:lastPrinted>
  <dcterms:created xsi:type="dcterms:W3CDTF">2008-10-17T11:51:54Z</dcterms:created>
  <dcterms:modified xsi:type="dcterms:W3CDTF">2025-04-18T10:03:41Z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