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28.02.2024\ENG\Konsolidirano\"/>
    </mc:Choice>
  </mc:AlternateContent>
  <xr:revisionPtr revIDLastSave="0" documentId="13_ncr:1_{56C42801-51E7-4D05-9643-B6281585DE6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3470" yWindow="0" windowWidth="11415" windowHeight="1515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l="1"/>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68" i="19"/>
  <c r="H64" i="19"/>
  <c r="I72" i="18"/>
  <c r="I134" i="18" s="1"/>
  <c r="I62" i="19"/>
  <c r="I63" i="19"/>
  <c r="I64" i="19"/>
  <c r="H62" i="19"/>
  <c r="H63" i="19"/>
  <c r="J62" i="19"/>
  <c r="J64" i="19"/>
  <c r="J66" i="19" l="1"/>
  <c r="J86" i="19" s="1"/>
  <c r="I8" i="20"/>
  <c r="I18" i="20" s="1"/>
  <c r="I24" i="20" s="1"/>
  <c r="I27" i="20" s="1"/>
  <c r="I57" i="20" s="1"/>
  <c r="I59" i="20" s="1"/>
  <c r="K109" i="19"/>
  <c r="K86" i="19"/>
  <c r="J109" i="19"/>
  <c r="H66" i="19"/>
  <c r="H8" i="20"/>
  <c r="H18" i="20" s="1"/>
  <c r="H24" i="20" s="1"/>
  <c r="H27" i="20" s="1"/>
  <c r="H57" i="20" s="1"/>
  <c r="H59" i="20" s="1"/>
  <c r="H67" i="19"/>
  <c r="H68" i="19"/>
  <c r="I66" i="19"/>
  <c r="I68" i="19"/>
  <c r="I67" i="19"/>
  <c r="J67" i="19"/>
  <c r="J68" i="19"/>
  <c r="J112" i="19" l="1"/>
  <c r="J111" i="19" s="1"/>
  <c r="J85" i="19"/>
  <c r="K112" i="19"/>
  <c r="K111" i="19" s="1"/>
  <c r="K85" i="19"/>
  <c r="I109" i="19"/>
  <c r="I86" i="19"/>
  <c r="H109" i="19"/>
  <c r="H86" i="19"/>
  <c r="H112" i="19" l="1"/>
  <c r="H111" i="19" s="1"/>
  <c r="H85" i="19"/>
  <c r="I112" i="19"/>
  <c r="I111" i="19" s="1"/>
  <c r="I85"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<sst xmlns="http://schemas.openxmlformats.org/spreadsheetml/2006/main" count="546" uniqueCount="531">
  <si>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</si>
  <si>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</si>
  <si>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</si>
  <si>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</si>
  <si>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</si>
  <si>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</si>
  <si>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</si>
  <si>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</si>
  <si>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</si>
  <si>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</si>
  <si>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</si>
  <si>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</si>
  <si>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</si>
  <si>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</si>
  <si>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</si>
  <si>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</si>
  <si>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</si>
  <si>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</si>
  <si>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</si>
  <si>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</si>
  <si>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</si>
  <si>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</si>
  <si>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</si>
  <si>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</si>
  <si>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</si>
  <si>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</si>
  <si>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</si>
  <si>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</si>
  <si>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</si>
  <si>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</si>
  <si>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</si>
  <si>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</si>
  <si>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</si>
  <si>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</si>
  <si>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</si>
  <si>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</si>
  <si>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</si>
  <si>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</si>
  <si>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</si>
  <si>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</si>
  <si>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</si>
  <si>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</si>
  <si>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</si>
  <si>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</si>
  <si>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</si>
  <si>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</si>
  <si>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</si>
  <si>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</si>
  <si>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</si>
  <si>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</si>
  <si>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</si>
  <si>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</si>
  <si>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</si>
  <si>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</si>
  <si>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</si>
  <si>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</si>
  <si>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</si>
  <si>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</si>
  <si>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</si>
  <si>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</si>
  <si>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</si>
  <si>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</si>
  <si>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</si>
  <si>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</si>
  <si>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</si>
  <si>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</si>
  <si>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</si>
  <si>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</si>
  <si>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</si>
  <si>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</si>
  <si>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</si>
  <si>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</si>
  <si>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</si>
  <si>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</si>
  <si>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</si>
  <si>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</si>
  <si>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</si>
  <si>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</si>
  <si>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</si>
  <si>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</si>
  <si>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</si>
  <si>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</si>
  <si>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</si>
  <si>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</si>
  <si>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</si>
  <si>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</si>
  <si>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</si>
  <si>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</si>
  <si>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</si>
  <si>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</si>
  <si>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</si>
  <si>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</si>
  <si>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</si>
  <si>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</si>
  <si>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</si>
  <si>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</si>
  <si>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</si>
  <si>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</si>
  <si>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</si>
  <si>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</si>
  <si>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</si>
  <si>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</si>
  <si>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</si>
  <si>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</si>
  <si>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</si>
  <si>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</si>
  <si>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</si>
  <si>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</si>
  <si>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</si>
  <si>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</si>
  <si>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</si>
  <si>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</si>
  <si>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</si>
  <si>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</si>
  <si>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</si>
  <si>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</si>
  <si>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</si>
  <si>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</si>
  <si>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</si>
  <si>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</si>
  <si>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</si>
  <si>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</si>
  <si>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</si>
  <si>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</si>
  <si>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</si>
  <si>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</si>
  <si>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</si>
  <si>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</si>
  <si>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</si>
  <si>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</si>
  <si>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</si>
  <si>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</si>
  <si>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</si>
  <si>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</si>
  <si>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</si>
  <si>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</si>
  <si>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</si>
  <si>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</si>
  <si>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</si>
  <si>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</si>
  <si>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</si>
  <si>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</si>
  <si>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</si>
  <si>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</si>
  <si>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</si>
  <si>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</si>
  <si>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</si>
  <si>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</si>
  <si>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</si>
  <si>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</si>
  <si>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</si>
  <si>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</si>
  <si>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</si>
  <si>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</si>
  <si>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</si>
  <si>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</si>
  <si>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</si>
  <si>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</si>
  <si>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</si>
  <si>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</si>
  <si>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</si>
  <si>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</si>
  <si>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</si>
  <si>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</si>
  <si>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</si>
  <si>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</si>
  <si>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</si>
  <si>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</si>
  <si>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</si>
  <si>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</si>
  <si>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</si>
  <si>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</si>
  <si>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</si>
  <si>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</si>
  <si>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</si>
  <si>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</si>
  <si>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</si>
  <si>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</si>
  <si>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</si>
  <si>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</si>
  <si>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</si>
  <si>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</si>
  <si>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</si>
  <si>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</si>
  <si>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</si>
  <si>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</si>
  <si>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</si>
  <si>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</si>
  <si>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</si>
  <si>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</si>
  <si>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</si>
  <si>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</si>
  <si>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</si>
  <si>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</si>
  <si>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</si>
  <si>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</si>
  <si>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</si>
  <si>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</si>
  <si>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</si>
  <si>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</si>
  <si>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</si>
  <si>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</si>
  <si>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</si>
  <si>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</si>
  <si>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</si>
  <si>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</si>
  <si>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</si>
  <si>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</si>
  <si>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</si>
  <si>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</si>
  <si>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</si>
  <si>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</si>
  <si>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</si>
  <si>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</si>
  <si>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</si>
  <si>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</si>
  <si>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</si>
  <si>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</si>
  <si>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</si>
  <si>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</si>
  <si>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</si>
  <si>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</si>
  <si>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</si>
  <si>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</si>
  <si>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</si>
  <si>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</si>
  <si>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</si>
  <si>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</si>
  <si>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</si>
  <si>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</si>
  <si>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</si>
  <si>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</si>
  <si>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</si>
  <si>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</si>
  <si>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</si>
  <si>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</si>
  <si>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</si>
  <si>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</si>
  <si>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</si>
  <si>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</si>
  <si>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</si>
  <si>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</si>
  <si>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</si>
  <si>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</si>
  <si>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</si>
  <si>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</si>
  <si>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</si>
  <si>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</si>
  <si>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</si>
  <si>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</si>
  <si>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</si>
  <si>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</si>
  <si>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</si>
  <si>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</si>
  <si>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</si>
  <si>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</si>
  <si>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</si>
  <si>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</si>
  <si>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</si>
  <si>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</si>
  <si>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</si>
  <si>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</si>
  <si>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</si>
  <si>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</si>
  <si>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</si>
  <si>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</si>
  <si>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</si>
  <si>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</si>
  <si>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</si>
  <si>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</si>
  <si>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</si>
  <si>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</si>
  <si>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</si>
  <si>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</si>
  <si>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</si>
  <si>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</si>
  <si>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</si>
  <si>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</si>
  <si>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</si>
  <si>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</si>
  <si>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</si>
  <si>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</si>
  <si>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</si>
  <si>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</si>
  <si>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</si>
  <si>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</si>
  <si>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</si>
  <si>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</si>
  <si>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</si>
  <si>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</si>
  <si>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</si>
  <si>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</si>
  <si>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</si>
  <si>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</si>
  <si>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</si>
  <si>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</si>
  <si>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</si>
  <si>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</si>
  <si>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</si>
  <si>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</si>
  <si>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</si>
  <si>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</si>
  <si>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</si>
  <si>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</si>
  <si>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</si>
  <si>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</si>
  <si>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</si>
  <si>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</si>
  <si>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</si>
  <si>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</si>
  <si>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</si>
  <si>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</si>
  <si>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</si>
  <si>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</si>
  <si>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</si>
  <si>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</si>
  <si>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</si>
  <si>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</si>
  <si>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</si>
  <si>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</si>
  <si>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</si>
  <si>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</si>
  <si>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</si>
  <si>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</si>
  <si>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</si>
  <si>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</si>
  <si>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</si>
  <si>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</si>
  <si>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</si>
  <si>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</si>
  <si>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</si>
  <si>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</si>
  <si>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</si>
  <si>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</si>
  <si>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</si>
  <si>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</si>
  <si>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</si>
  <si>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</si>
  <si>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</si>
  <si>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</si>
  <si>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</si>
  <si>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</si>
  <si>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</si>
  <si>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</si>
  <si>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</si>
  <si>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</si>
  <si>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</si>
  <si>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</si>
  <si>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</si>
  <si>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</si>
  <si>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</si>
  <si>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</si>
  <si>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</si>
  <si>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</si>
  <si>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</si>
  <si>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</si>
  <si>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</si>
  <si>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</si>
  <si>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</si>
  <si>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</si>
  <si>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</si>
  <si>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</si>
  <si>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</si>
  <si>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</si>
  <si>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</si>
  <si>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</si>
  <si>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</si>
  <si>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</si>
  <si>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</si>
  <si>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</si>
  <si>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</si>
  <si>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</si>
  <si>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</si>
  <si>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</si>
  <si>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</si>
  <si>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</si>
  <si>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</si>
  <si>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</si>
  <si>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</si>
  <si>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</si>
  <si>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</si>
  <si>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</si>
  <si>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</si>
  <si>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</si>
  <si>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</si>
  <si>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</si>
  <si>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</si>
  <si>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</si>
  <si>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</si>
  <si>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</si>
  <si>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</si>
  <si>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</si>
  <si>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</si>
  <si>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</si>
  <si>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</si>
  <si>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</si>
  <si>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</si>
  <si>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</si>
  <si>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</si>
  <si>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</si>
  <si>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</si>
  <si>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</si>
  <si>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</si>
  <si>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</si>
  <si>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</si>
  <si>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</si>
  <si>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</si>
  <si>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</si>
  <si>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</si>
  <si>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</si>
  <si>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</si>
  <si>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</si>
  <si>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</si>
  <si>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</si>
  <si>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</si>
  <si>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</si>
  <si>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</si>
  <si>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</si>
  <si>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</si>
  <si>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</si>
  <si>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</si>
  <si>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</si>
  <si>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</si>
  <si>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</si>
  <si>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</si>
  <si>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</si>
  <si>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</si>
  <si>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</si>
  <si>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</si>
  <si>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</si>
  <si>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</si>
  <si>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</si>
  <si>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</si>
  <si>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</si>
  <si>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</si>
  <si>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</si>
  <si>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</si>
  <si>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</si>
  <si>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</si>
  <si>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</si>
  <si>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</si>
  <si>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</si>
  <si>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</si>
  <si>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</si>
  <si>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</si>
  <si>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</si>
  <si>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</si>
  <si>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</si>
  <si>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</si>
  <si>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</si>
  <si>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</si>
  <si>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</si>
  <si>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</si>
  <si>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</si>
  <si>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</si>
  <si>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</si>
  <si>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</si>
  <si>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</si>
  <si>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</si>
  <si>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</si>
  <si>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</si>
  <si>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</si>
  <si>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</si>
  <si>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</si>
  <si>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</si>
  <si>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</si>
  <si>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</si>
  <si>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</si>
  <si>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</si>
  <si>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</si>
  <si>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</si>
  <si>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</si>
  <si>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</si>
  <si>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</si>
  <si>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</si>
  <si>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</si>
  <si>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</si>
  <si>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</si>
  <si>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</si>
  <si>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</si>
  <si>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</si>
  <si>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</si>
  <si>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</si>
  <si>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</si>
  <si>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</si>
  <si>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</si>
  <si>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</si>
  <si>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</si>
  <si>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</si>
  <si>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</si>
  <si>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</si>
  <si>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</si>
  <si>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</si>
  <si>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</si>
  <si>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</si>
  <si>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</si>
  <si>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</si>
  <si>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</si>
  <si>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</si>
  <si>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</si>
  <si>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</si>
  <si>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</si>
  <si>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</si>
  <si>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</si>
  <si>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</si>
  <si>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</si>
  <si>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</si>
  <si>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</si>
  <si>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</si>
  <si>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</si>
  <si>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</si>
  <si>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</si>
  <si>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</si>
  <si>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</si>
  <si>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</si>
  <si>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</si>
  <si>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</si>
  <si>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</si>
  <si>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KD</t>
  </si>
  <si>
    <t>POMORSKI SERVIS LUKA PLOČE d.o.o.</t>
  </si>
  <si>
    <t>PLOČANSKA PLOVIDBA d.o.o</t>
  </si>
  <si>
    <t>LUKA ŠPED d.o.o.</t>
  </si>
  <si>
    <t>TRG KRALJA TOMISLAVA 21</t>
  </si>
  <si>
    <t>VLADIMIRA NAZORA 47</t>
  </si>
  <si>
    <t>Lučka cesta bb</t>
  </si>
  <si>
    <t xml:space="preserve">Submitter: Luka Ploče Group </t>
  </si>
  <si>
    <t>Submitter: Luka Ploče Group</t>
  </si>
  <si>
    <t>balance as at  31.12.2023</t>
  </si>
  <si>
    <t>for the period  01.01.2023 to 31.12.2023</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</si>
  <si>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01.01.2023.-31.12.2023.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</si>
  <si>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Luka Ploče Group
a) Refer to the INTERIM REPORT for quarter 4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Group does not have any financial commitments, guarantees or contingencies that are not included in the balance sheet.
4. Refer to the INTERIM REPORT for quarter 4 of 2023. 
5. The Group has liabilities relating to leases under IFRS 16 (4,581,895 EUR), long term bank borrowings for purchased PPE against which insurance policies have been secured (9,698,700 EUR) and liabilities towards the State for sold apartments sold on credit to its employees in accordance with the legal regulations of the Republic of Croatia in the early 1990's and which are secured by mortgages on the apartments (61,194 EUR).
6. The average number of employees during quarter 3 of 2023: 480.
7. The Group has not capitalised on the cost of salaries in part or in full.
8. Deferred tax amounts to 152,142 EUR on 31 December 2022 and 185,634 EUR on 31 December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30 September 2023 comprises 422,967 shares. The nominal value amounts to 53.00 EUR / 400.00 HRK.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</si>
</sst>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3" workbookViewId="0">
      <selection activeCell="C30" sqref="C30"/>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45291</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506</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20340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474</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518</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513</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t="s">
        <v>519</v>
      </c>
      <c r="B37" s="163"/>
      <c r="C37" s="163"/>
      <c r="D37" s="163"/>
      <c r="E37" s="162" t="s">
        <v>522</v>
      </c>
      <c r="F37" s="163"/>
      <c r="G37" s="163"/>
      <c r="H37" s="163"/>
      <c r="I37" s="164"/>
      <c r="J37" s="99">
        <v>18875024938</v>
      </c>
    </row>
    <row r="38" spans="1:10" x14ac:dyDescent="0.25">
      <c r="A38" s="82"/>
      <c r="B38" s="83"/>
      <c r="C38" s="90"/>
      <c r="D38" s="165"/>
      <c r="E38" s="165"/>
      <c r="F38" s="165"/>
      <c r="G38" s="165"/>
      <c r="H38" s="165"/>
      <c r="I38" s="165"/>
      <c r="J38" s="85"/>
    </row>
    <row r="39" spans="1:10" x14ac:dyDescent="0.25">
      <c r="A39" s="162" t="s">
        <v>520</v>
      </c>
      <c r="B39" s="163"/>
      <c r="C39" s="163"/>
      <c r="D39" s="164"/>
      <c r="E39" s="162" t="s">
        <v>523</v>
      </c>
      <c r="F39" s="163"/>
      <c r="G39" s="163"/>
      <c r="H39" s="163"/>
      <c r="I39" s="164"/>
      <c r="J39" s="91">
        <v>39778257122</v>
      </c>
    </row>
    <row r="40" spans="1:10" x14ac:dyDescent="0.25">
      <c r="A40" s="82"/>
      <c r="B40" s="83"/>
      <c r="C40" s="90"/>
      <c r="D40" s="100"/>
      <c r="E40" s="165"/>
      <c r="F40" s="165"/>
      <c r="G40" s="165"/>
      <c r="H40" s="165"/>
      <c r="I40" s="84"/>
      <c r="J40" s="85"/>
    </row>
    <row r="41" spans="1:10" x14ac:dyDescent="0.25">
      <c r="A41" s="162" t="s">
        <v>521</v>
      </c>
      <c r="B41" s="163"/>
      <c r="C41" s="163"/>
      <c r="D41" s="164"/>
      <c r="E41" s="162" t="s">
        <v>524</v>
      </c>
      <c r="F41" s="163"/>
      <c r="G41" s="163"/>
      <c r="H41" s="163"/>
      <c r="I41" s="164"/>
      <c r="J41" s="91">
        <v>28527523504</v>
      </c>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514</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515</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516</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517</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C1" zoomScale="110" zoomScaleNormal="100" zoomScaleSheetLayoutView="110" workbookViewId="0">
      <selection activeCell="H95" sqref="H95:I95"/>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527</v>
      </c>
      <c r="B2" s="186"/>
      <c r="C2" s="186"/>
      <c r="D2" s="186"/>
      <c r="E2" s="186"/>
      <c r="F2" s="186"/>
      <c r="G2" s="186"/>
      <c r="H2" s="186"/>
      <c r="I2" s="186"/>
    </row>
    <row r="3" spans="1:9" x14ac:dyDescent="0.2">
      <c r="A3" s="187" t="s">
        <v>501</v>
      </c>
      <c r="B3" s="187"/>
      <c r="C3" s="187"/>
      <c r="D3" s="187"/>
      <c r="E3" s="187"/>
      <c r="F3" s="187"/>
      <c r="G3" s="187"/>
      <c r="H3" s="187"/>
      <c r="I3" s="187"/>
    </row>
    <row r="4" spans="1:9" x14ac:dyDescent="0.2">
      <c r="A4" s="188" t="s">
        <v>525</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54987897</v>
      </c>
      <c r="I9" s="30">
        <f>I10+I17+I27+I38+I43</f>
        <v>56660053</v>
      </c>
    </row>
    <row r="10" spans="1:9" ht="12.75" customHeight="1" x14ac:dyDescent="0.2">
      <c r="A10" s="181" t="s">
        <v>50</v>
      </c>
      <c r="B10" s="181"/>
      <c r="C10" s="181"/>
      <c r="D10" s="181"/>
      <c r="E10" s="181"/>
      <c r="F10" s="181"/>
      <c r="G10" s="14">
        <v>3</v>
      </c>
      <c r="H10" s="30">
        <f>H11+H12+H13+H14+H15+H16</f>
        <v>21501</v>
      </c>
      <c r="I10" s="30">
        <f>I11+I12+I13+I14+I15+I16</f>
        <v>18672</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18672</v>
      </c>
    </row>
    <row r="17" spans="1:9" ht="12.75" customHeight="1" x14ac:dyDescent="0.2">
      <c r="A17" s="181" t="s">
        <v>55</v>
      </c>
      <c r="B17" s="181"/>
      <c r="C17" s="181"/>
      <c r="D17" s="181"/>
      <c r="E17" s="181"/>
      <c r="F17" s="181"/>
      <c r="G17" s="14">
        <v>10</v>
      </c>
      <c r="H17" s="30">
        <f>H18+H19+H20+H21+H22+H23+H24+H25+H26</f>
        <v>54448453</v>
      </c>
      <c r="I17" s="30">
        <f>I18+I19+I20+I21+I22+I23+I24+I25+I26</f>
        <v>56106620</v>
      </c>
    </row>
    <row r="18" spans="1:9" ht="12.75" customHeight="1" x14ac:dyDescent="0.2">
      <c r="A18" s="180" t="s">
        <v>56</v>
      </c>
      <c r="B18" s="180"/>
      <c r="C18" s="180"/>
      <c r="D18" s="180"/>
      <c r="E18" s="180"/>
      <c r="F18" s="180"/>
      <c r="G18" s="13">
        <v>11</v>
      </c>
      <c r="H18" s="29">
        <v>4755231</v>
      </c>
      <c r="I18" s="29">
        <v>4827103</v>
      </c>
    </row>
    <row r="19" spans="1:9" ht="12.75" customHeight="1" x14ac:dyDescent="0.2">
      <c r="A19" s="180" t="s">
        <v>57</v>
      </c>
      <c r="B19" s="180"/>
      <c r="C19" s="180"/>
      <c r="D19" s="180"/>
      <c r="E19" s="180"/>
      <c r="F19" s="180"/>
      <c r="G19" s="13">
        <v>12</v>
      </c>
      <c r="H19" s="29">
        <v>1076733</v>
      </c>
      <c r="I19" s="29">
        <v>1073821</v>
      </c>
    </row>
    <row r="20" spans="1:9" ht="12.75" customHeight="1" x14ac:dyDescent="0.2">
      <c r="A20" s="180" t="s">
        <v>58</v>
      </c>
      <c r="B20" s="180"/>
      <c r="C20" s="180"/>
      <c r="D20" s="180"/>
      <c r="E20" s="180"/>
      <c r="F20" s="180"/>
      <c r="G20" s="13">
        <v>13</v>
      </c>
      <c r="H20" s="29">
        <v>41834824</v>
      </c>
      <c r="I20" s="29">
        <v>45052395</v>
      </c>
    </row>
    <row r="21" spans="1:9" ht="12.75" customHeight="1" x14ac:dyDescent="0.2">
      <c r="A21" s="180" t="s">
        <v>59</v>
      </c>
      <c r="B21" s="180"/>
      <c r="C21" s="180"/>
      <c r="D21" s="180"/>
      <c r="E21" s="180"/>
      <c r="F21" s="180"/>
      <c r="G21" s="13">
        <v>14</v>
      </c>
      <c r="H21" s="29">
        <v>3656675</v>
      </c>
      <c r="I21" s="29">
        <v>3872545</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488268</v>
      </c>
    </row>
    <row r="24" spans="1:9" ht="12.75" customHeight="1" x14ac:dyDescent="0.2">
      <c r="A24" s="180" t="s">
        <v>62</v>
      </c>
      <c r="B24" s="180"/>
      <c r="C24" s="180"/>
      <c r="D24" s="180"/>
      <c r="E24" s="180"/>
      <c r="F24" s="180"/>
      <c r="G24" s="13">
        <v>17</v>
      </c>
      <c r="H24" s="29">
        <v>435763</v>
      </c>
      <c r="I24" s="29">
        <v>582601</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209887</v>
      </c>
    </row>
    <row r="27" spans="1:9" ht="12.75" customHeight="1" x14ac:dyDescent="0.2">
      <c r="A27" s="181" t="s">
        <v>65</v>
      </c>
      <c r="B27" s="181"/>
      <c r="C27" s="181"/>
      <c r="D27" s="181"/>
      <c r="E27" s="181"/>
      <c r="F27" s="181"/>
      <c r="G27" s="14">
        <v>20</v>
      </c>
      <c r="H27" s="30">
        <f>SUM(H28:H37)</f>
        <v>257412</v>
      </c>
      <c r="I27" s="30">
        <f>SUM(I28:I37)</f>
        <v>257412</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111085</v>
      </c>
      <c r="I31" s="29">
        <v>111085</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108389</v>
      </c>
      <c r="I38" s="30">
        <f>I39+I40+I41+I42</f>
        <v>91715</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91715</v>
      </c>
    </row>
    <row r="43" spans="1:9" ht="12.75" customHeight="1" x14ac:dyDescent="0.2">
      <c r="A43" s="180" t="s">
        <v>81</v>
      </c>
      <c r="B43" s="180"/>
      <c r="C43" s="180"/>
      <c r="D43" s="180"/>
      <c r="E43" s="180"/>
      <c r="F43" s="180"/>
      <c r="G43" s="13">
        <v>36</v>
      </c>
      <c r="H43" s="29">
        <v>152142</v>
      </c>
      <c r="I43" s="29">
        <v>185634</v>
      </c>
    </row>
    <row r="44" spans="1:9" ht="12.75" customHeight="1" x14ac:dyDescent="0.2">
      <c r="A44" s="182" t="s">
        <v>82</v>
      </c>
      <c r="B44" s="182"/>
      <c r="C44" s="182"/>
      <c r="D44" s="182"/>
      <c r="E44" s="182"/>
      <c r="F44" s="182"/>
      <c r="G44" s="14">
        <v>37</v>
      </c>
      <c r="H44" s="30">
        <f>H45+H53+H60+H70</f>
        <v>46191403</v>
      </c>
      <c r="I44" s="30">
        <f>I45+I53+I60+I70</f>
        <v>45269657</v>
      </c>
    </row>
    <row r="45" spans="1:9" ht="12.75" customHeight="1" x14ac:dyDescent="0.2">
      <c r="A45" s="181" t="s">
        <v>83</v>
      </c>
      <c r="B45" s="181"/>
      <c r="C45" s="181"/>
      <c r="D45" s="181"/>
      <c r="E45" s="181"/>
      <c r="F45" s="181"/>
      <c r="G45" s="14">
        <v>38</v>
      </c>
      <c r="H45" s="30">
        <f>SUM(H46:H52)</f>
        <v>931192</v>
      </c>
      <c r="I45" s="30">
        <f>SUM(I46:I52)</f>
        <v>956011</v>
      </c>
    </row>
    <row r="46" spans="1:9" ht="12.75" customHeight="1" x14ac:dyDescent="0.2">
      <c r="A46" s="180" t="s">
        <v>84</v>
      </c>
      <c r="B46" s="180"/>
      <c r="C46" s="180"/>
      <c r="D46" s="180"/>
      <c r="E46" s="180"/>
      <c r="F46" s="180"/>
      <c r="G46" s="13">
        <v>39</v>
      </c>
      <c r="H46" s="29">
        <v>926912</v>
      </c>
      <c r="I46" s="29">
        <v>952405</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2554</v>
      </c>
      <c r="I49" s="29">
        <v>2741</v>
      </c>
    </row>
    <row r="50" spans="1:9" ht="12.75" customHeight="1" x14ac:dyDescent="0.2">
      <c r="A50" s="180" t="s">
        <v>88</v>
      </c>
      <c r="B50" s="180"/>
      <c r="C50" s="180"/>
      <c r="D50" s="180"/>
      <c r="E50" s="180"/>
      <c r="F50" s="180"/>
      <c r="G50" s="13">
        <v>43</v>
      </c>
      <c r="H50" s="29">
        <v>1726</v>
      </c>
      <c r="I50" s="29">
        <v>865</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24856165</v>
      </c>
      <c r="I53" s="30">
        <f>SUM(I54:I59)</f>
        <v>25261764</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31</v>
      </c>
      <c r="I55" s="29">
        <v>12</v>
      </c>
    </row>
    <row r="56" spans="1:9" ht="12.75" customHeight="1" x14ac:dyDescent="0.2">
      <c r="A56" s="180" t="s">
        <v>94</v>
      </c>
      <c r="B56" s="180"/>
      <c r="C56" s="180"/>
      <c r="D56" s="180"/>
      <c r="E56" s="180"/>
      <c r="F56" s="180"/>
      <c r="G56" s="13">
        <v>49</v>
      </c>
      <c r="H56" s="29">
        <v>24301601</v>
      </c>
      <c r="I56" s="29">
        <v>22396071</v>
      </c>
    </row>
    <row r="57" spans="1:9" ht="12.75" customHeight="1" x14ac:dyDescent="0.2">
      <c r="A57" s="180" t="s">
        <v>95</v>
      </c>
      <c r="B57" s="180"/>
      <c r="C57" s="180"/>
      <c r="D57" s="180"/>
      <c r="E57" s="180"/>
      <c r="F57" s="180"/>
      <c r="G57" s="13">
        <v>50</v>
      </c>
      <c r="H57" s="29">
        <v>1762</v>
      </c>
      <c r="I57" s="29">
        <v>749</v>
      </c>
    </row>
    <row r="58" spans="1:9" ht="12.75" customHeight="1" x14ac:dyDescent="0.2">
      <c r="A58" s="180" t="s">
        <v>96</v>
      </c>
      <c r="B58" s="180"/>
      <c r="C58" s="180"/>
      <c r="D58" s="180"/>
      <c r="E58" s="180"/>
      <c r="F58" s="180"/>
      <c r="G58" s="13">
        <v>51</v>
      </c>
      <c r="H58" s="29">
        <v>521471</v>
      </c>
      <c r="I58" s="29">
        <v>2093514</v>
      </c>
    </row>
    <row r="59" spans="1:9" ht="12.75" customHeight="1" x14ac:dyDescent="0.2">
      <c r="A59" s="180" t="s">
        <v>97</v>
      </c>
      <c r="B59" s="180"/>
      <c r="C59" s="180"/>
      <c r="D59" s="180"/>
      <c r="E59" s="180"/>
      <c r="F59" s="180"/>
      <c r="G59" s="13">
        <v>52</v>
      </c>
      <c r="H59" s="29">
        <v>31300</v>
      </c>
      <c r="I59" s="29">
        <v>771418</v>
      </c>
    </row>
    <row r="60" spans="1:9" ht="12.75" customHeight="1" x14ac:dyDescent="0.2">
      <c r="A60" s="181" t="s">
        <v>98</v>
      </c>
      <c r="B60" s="181"/>
      <c r="C60" s="181"/>
      <c r="D60" s="181"/>
      <c r="E60" s="181"/>
      <c r="F60" s="181"/>
      <c r="G60" s="14">
        <v>53</v>
      </c>
      <c r="H60" s="30">
        <f>SUM(H61:H69)</f>
        <v>14463431</v>
      </c>
      <c r="I60" s="30">
        <f>SUM(I61:I69)</f>
        <v>570414</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37854</v>
      </c>
    </row>
    <row r="68" spans="1:9" ht="12.75" customHeight="1" x14ac:dyDescent="0.2">
      <c r="A68" s="180" t="s">
        <v>106</v>
      </c>
      <c r="B68" s="180"/>
      <c r="C68" s="180"/>
      <c r="D68" s="180"/>
      <c r="E68" s="180"/>
      <c r="F68" s="180"/>
      <c r="G68" s="13">
        <v>61</v>
      </c>
      <c r="H68" s="29">
        <v>482534</v>
      </c>
      <c r="I68" s="29">
        <v>483380</v>
      </c>
    </row>
    <row r="69" spans="1:9" ht="12.75" customHeight="1" x14ac:dyDescent="0.2">
      <c r="A69" s="180" t="s">
        <v>107</v>
      </c>
      <c r="B69" s="180"/>
      <c r="C69" s="180"/>
      <c r="D69" s="180"/>
      <c r="E69" s="180"/>
      <c r="F69" s="180"/>
      <c r="G69" s="13">
        <v>62</v>
      </c>
      <c r="H69" s="29">
        <v>13948432</v>
      </c>
      <c r="I69" s="29">
        <v>49180</v>
      </c>
    </row>
    <row r="70" spans="1:9" ht="12.75" customHeight="1" x14ac:dyDescent="0.2">
      <c r="A70" s="180" t="s">
        <v>108</v>
      </c>
      <c r="B70" s="180"/>
      <c r="C70" s="180"/>
      <c r="D70" s="180"/>
      <c r="E70" s="180"/>
      <c r="F70" s="180"/>
      <c r="G70" s="13">
        <v>63</v>
      </c>
      <c r="H70" s="29">
        <v>5940615</v>
      </c>
      <c r="I70" s="29">
        <v>18481468</v>
      </c>
    </row>
    <row r="71" spans="1:9" ht="12.75" customHeight="1" x14ac:dyDescent="0.2">
      <c r="A71" s="196" t="s">
        <v>109</v>
      </c>
      <c r="B71" s="196"/>
      <c r="C71" s="196"/>
      <c r="D71" s="196"/>
      <c r="E71" s="196"/>
      <c r="F71" s="196"/>
      <c r="G71" s="13">
        <v>64</v>
      </c>
      <c r="H71" s="29">
        <v>122561</v>
      </c>
      <c r="I71" s="29">
        <v>135634</v>
      </c>
    </row>
    <row r="72" spans="1:9" ht="12.75" customHeight="1" x14ac:dyDescent="0.2">
      <c r="A72" s="182" t="s">
        <v>110</v>
      </c>
      <c r="B72" s="182"/>
      <c r="C72" s="182"/>
      <c r="D72" s="182"/>
      <c r="E72" s="182"/>
      <c r="F72" s="182"/>
      <c r="G72" s="14">
        <v>65</v>
      </c>
      <c r="H72" s="30">
        <f>H8+H9+H44+H71</f>
        <v>101301861</v>
      </c>
      <c r="I72" s="30">
        <f>I8+I9+I44+I71</f>
        <v>102065344</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500</v>
      </c>
      <c r="B75" s="182"/>
      <c r="C75" s="182"/>
      <c r="D75" s="182"/>
      <c r="E75" s="182"/>
      <c r="F75" s="182"/>
      <c r="G75" s="14">
        <v>67</v>
      </c>
      <c r="H75" s="30">
        <f>H76+H77+H78+H84+H85+H91+H94+H97</f>
        <v>65136233</v>
      </c>
      <c r="I75" s="30">
        <f>I76+I77+I78+I84+I85+I91+I94+I97</f>
        <v>75856486</v>
      </c>
    </row>
    <row r="76" spans="1:9" ht="12.75" customHeight="1" x14ac:dyDescent="0.2">
      <c r="A76" s="180" t="s">
        <v>113</v>
      </c>
      <c r="B76" s="180"/>
      <c r="C76" s="180"/>
      <c r="D76" s="180"/>
      <c r="E76" s="180"/>
      <c r="F76" s="180"/>
      <c r="G76" s="13">
        <v>68</v>
      </c>
      <c r="H76" s="29">
        <v>22454947</v>
      </c>
      <c r="I76" s="29">
        <v>22417251</v>
      </c>
    </row>
    <row r="77" spans="1:9" ht="12.75" customHeight="1" x14ac:dyDescent="0.2">
      <c r="A77" s="180" t="s">
        <v>114</v>
      </c>
      <c r="B77" s="180"/>
      <c r="C77" s="180"/>
      <c r="D77" s="180"/>
      <c r="E77" s="180"/>
      <c r="F77" s="180"/>
      <c r="G77" s="13">
        <v>69</v>
      </c>
      <c r="H77" s="29">
        <v>11693820</v>
      </c>
      <c r="I77" s="29">
        <v>11731516</v>
      </c>
    </row>
    <row r="78" spans="1:9" ht="12.75" customHeight="1" x14ac:dyDescent="0.2">
      <c r="A78" s="181" t="s">
        <v>115</v>
      </c>
      <c r="B78" s="181"/>
      <c r="C78" s="181"/>
      <c r="D78" s="181"/>
      <c r="E78" s="181"/>
      <c r="F78" s="181"/>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97" t="s">
        <v>121</v>
      </c>
      <c r="B84" s="197"/>
      <c r="C84" s="197"/>
      <c r="D84" s="197"/>
      <c r="E84" s="197"/>
      <c r="F84" s="197"/>
      <c r="G84" s="107">
        <v>76</v>
      </c>
      <c r="H84" s="108">
        <v>0</v>
      </c>
      <c r="I84" s="108">
        <v>0</v>
      </c>
    </row>
    <row r="85" spans="1:9" ht="12.75" customHeight="1" x14ac:dyDescent="0.2">
      <c r="A85" s="181" t="s">
        <v>393</v>
      </c>
      <c r="B85" s="181"/>
      <c r="C85" s="181"/>
      <c r="D85" s="181"/>
      <c r="E85" s="181"/>
      <c r="F85" s="181"/>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1" t="s">
        <v>397</v>
      </c>
      <c r="B91" s="181"/>
      <c r="C91" s="181"/>
      <c r="D91" s="181"/>
      <c r="E91" s="181"/>
      <c r="F91" s="181"/>
      <c r="G91" s="14">
        <v>83</v>
      </c>
      <c r="H91" s="30">
        <f>H92-H93</f>
        <v>18802777</v>
      </c>
      <c r="I91" s="30">
        <f>I92-I93</f>
        <v>25786408</v>
      </c>
    </row>
    <row r="92" spans="1:9" ht="12.75" customHeight="1" x14ac:dyDescent="0.2">
      <c r="A92" s="180" t="s">
        <v>124</v>
      </c>
      <c r="B92" s="180"/>
      <c r="C92" s="180"/>
      <c r="D92" s="180"/>
      <c r="E92" s="180"/>
      <c r="F92" s="180"/>
      <c r="G92" s="13">
        <v>84</v>
      </c>
      <c r="H92" s="29">
        <v>18802777</v>
      </c>
      <c r="I92" s="29">
        <v>25786408</v>
      </c>
    </row>
    <row r="93" spans="1:9" ht="12.75" customHeight="1" x14ac:dyDescent="0.2">
      <c r="A93" s="180" t="s">
        <v>125</v>
      </c>
      <c r="B93" s="180"/>
      <c r="C93" s="180"/>
      <c r="D93" s="180"/>
      <c r="E93" s="180"/>
      <c r="F93" s="180"/>
      <c r="G93" s="13">
        <v>85</v>
      </c>
      <c r="H93" s="29">
        <v>0</v>
      </c>
      <c r="I93" s="29">
        <v>0</v>
      </c>
    </row>
    <row r="94" spans="1:9" ht="12.75" customHeight="1" x14ac:dyDescent="0.2">
      <c r="A94" s="181" t="s">
        <v>398</v>
      </c>
      <c r="B94" s="181"/>
      <c r="C94" s="181"/>
      <c r="D94" s="181"/>
      <c r="E94" s="181"/>
      <c r="F94" s="181"/>
      <c r="G94" s="14">
        <v>86</v>
      </c>
      <c r="H94" s="30">
        <f>H95-H96</f>
        <v>6983631</v>
      </c>
      <c r="I94" s="30">
        <f>I95-I96</f>
        <v>10720253</v>
      </c>
    </row>
    <row r="95" spans="1:9" ht="12.75" customHeight="1" x14ac:dyDescent="0.2">
      <c r="A95" s="180" t="s">
        <v>126</v>
      </c>
      <c r="B95" s="180"/>
      <c r="C95" s="180"/>
      <c r="D95" s="180"/>
      <c r="E95" s="180"/>
      <c r="F95" s="180"/>
      <c r="G95" s="13">
        <v>87</v>
      </c>
      <c r="H95" s="29">
        <v>6983631</v>
      </c>
      <c r="I95" s="29">
        <v>10720253</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924591</v>
      </c>
      <c r="I98" s="30">
        <f>SUM(I99:I104)</f>
        <v>988562</v>
      </c>
    </row>
    <row r="99" spans="1:9" ht="31.9" customHeight="1" x14ac:dyDescent="0.2">
      <c r="A99" s="180" t="s">
        <v>129</v>
      </c>
      <c r="B99" s="180"/>
      <c r="C99" s="180"/>
      <c r="D99" s="180"/>
      <c r="E99" s="180"/>
      <c r="F99" s="180"/>
      <c r="G99" s="13">
        <v>91</v>
      </c>
      <c r="H99" s="29">
        <v>696717</v>
      </c>
      <c r="I99" s="29">
        <v>782506</v>
      </c>
    </row>
    <row r="100" spans="1:9" ht="12.75" customHeight="1" x14ac:dyDescent="0.2">
      <c r="A100" s="180" t="s">
        <v>130</v>
      </c>
      <c r="B100" s="180"/>
      <c r="C100" s="180"/>
      <c r="D100" s="180"/>
      <c r="E100" s="180"/>
      <c r="F100" s="180"/>
      <c r="G100" s="13">
        <v>92</v>
      </c>
      <c r="H100" s="29">
        <v>0</v>
      </c>
      <c r="I100" s="29">
        <v>203915</v>
      </c>
    </row>
    <row r="101" spans="1:9" ht="12.75" customHeight="1" x14ac:dyDescent="0.2">
      <c r="A101" s="180" t="s">
        <v>131</v>
      </c>
      <c r="B101" s="180"/>
      <c r="C101" s="180"/>
      <c r="D101" s="180"/>
      <c r="E101" s="180"/>
      <c r="F101" s="180"/>
      <c r="G101" s="13">
        <v>93</v>
      </c>
      <c r="H101" s="29">
        <v>217723</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10151</v>
      </c>
      <c r="I104" s="29">
        <v>2141</v>
      </c>
    </row>
    <row r="105" spans="1:9" ht="12.75" customHeight="1" x14ac:dyDescent="0.2">
      <c r="A105" s="182" t="s">
        <v>400</v>
      </c>
      <c r="B105" s="182"/>
      <c r="C105" s="182"/>
      <c r="D105" s="182"/>
      <c r="E105" s="182"/>
      <c r="F105" s="182"/>
      <c r="G105" s="14">
        <v>97</v>
      </c>
      <c r="H105" s="30">
        <f>SUM(H106:H116)</f>
        <v>15297385</v>
      </c>
      <c r="I105" s="30">
        <f>SUM(I106:I116)</f>
        <v>18021646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10895172</v>
      </c>
      <c r="I111" s="29">
        <v>13498566</v>
      </c>
    </row>
    <row r="112" spans="1:9" ht="12.75" customHeight="1" x14ac:dyDescent="0.2">
      <c r="A112" s="180" t="s">
        <v>141</v>
      </c>
      <c r="B112" s="180"/>
      <c r="C112" s="180"/>
      <c r="D112" s="180"/>
      <c r="E112" s="180"/>
      <c r="F112" s="180"/>
      <c r="G112" s="13">
        <v>104</v>
      </c>
      <c r="H112" s="29">
        <v>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19862976</v>
      </c>
      <c r="I117" s="30">
        <f>SUM(I118:I131)</f>
        <v>7109203</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55196</v>
      </c>
      <c r="I120" s="29">
        <v>69437</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11277210</v>
      </c>
      <c r="I123" s="29">
        <v>2070695</v>
      </c>
    </row>
    <row r="124" spans="1:9" ht="12.75" customHeight="1" x14ac:dyDescent="0.2">
      <c r="A124" s="180" t="s">
        <v>152</v>
      </c>
      <c r="B124" s="180"/>
      <c r="C124" s="180"/>
      <c r="D124" s="180"/>
      <c r="E124" s="180"/>
      <c r="F124" s="180"/>
      <c r="G124" s="13">
        <v>116</v>
      </c>
      <c r="H124" s="29">
        <v>136650</v>
      </c>
      <c r="I124" s="29">
        <v>128986</v>
      </c>
    </row>
    <row r="125" spans="1:9" ht="12.75" customHeight="1" x14ac:dyDescent="0.2">
      <c r="A125" s="180" t="s">
        <v>153</v>
      </c>
      <c r="B125" s="180"/>
      <c r="C125" s="180"/>
      <c r="D125" s="180"/>
      <c r="E125" s="180"/>
      <c r="F125" s="180"/>
      <c r="G125" s="13">
        <v>117</v>
      </c>
      <c r="H125" s="29">
        <v>1256577</v>
      </c>
      <c r="I125" s="29">
        <v>839619</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609851</v>
      </c>
      <c r="I127" s="29">
        <v>595329</v>
      </c>
    </row>
    <row r="128" spans="1:9" x14ac:dyDescent="0.2">
      <c r="A128" s="180" t="s">
        <v>156</v>
      </c>
      <c r="B128" s="180"/>
      <c r="C128" s="180"/>
      <c r="D128" s="180"/>
      <c r="E128" s="180"/>
      <c r="F128" s="180"/>
      <c r="G128" s="13">
        <v>120</v>
      </c>
      <c r="H128" s="29">
        <v>5802747</v>
      </c>
      <c r="I128" s="29">
        <v>2742029</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663108</v>
      </c>
    </row>
    <row r="132" spans="1:9" ht="22.15" customHeight="1" x14ac:dyDescent="0.2">
      <c r="A132" s="196" t="s">
        <v>160</v>
      </c>
      <c r="B132" s="196"/>
      <c r="C132" s="196"/>
      <c r="D132" s="196"/>
      <c r="E132" s="196"/>
      <c r="F132" s="196"/>
      <c r="G132" s="13">
        <v>124</v>
      </c>
      <c r="H132" s="29">
        <v>80676</v>
      </c>
      <c r="I132" s="29">
        <v>89447</v>
      </c>
    </row>
    <row r="133" spans="1:9" x14ac:dyDescent="0.2">
      <c r="A133" s="182" t="s">
        <v>402</v>
      </c>
      <c r="B133" s="182"/>
      <c r="C133" s="182"/>
      <c r="D133" s="182"/>
      <c r="E133" s="182"/>
      <c r="F133" s="182"/>
      <c r="G133" s="14">
        <v>125</v>
      </c>
      <c r="H133" s="30">
        <f>H75+H98+H105+H117+H132</f>
        <v>101301861</v>
      </c>
      <c r="I133" s="30">
        <f>I75+I98+I105+I117+I132</f>
        <v>102065344</v>
      </c>
    </row>
    <row r="134" spans="1:9" x14ac:dyDescent="0.2">
      <c r="A134" s="196" t="s">
        <v>161</v>
      </c>
      <c r="B134" s="196"/>
      <c r="C134" s="196"/>
      <c r="D134" s="196"/>
      <c r="E134" s="196"/>
      <c r="F134" s="196"/>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E1" zoomScaleNormal="100" zoomScaleSheetLayoutView="110" workbookViewId="0">
      <selection activeCell="H65" sqref="H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528</v>
      </c>
      <c r="B2" s="186"/>
      <c r="C2" s="186"/>
      <c r="D2" s="186"/>
      <c r="E2" s="186"/>
      <c r="F2" s="186"/>
      <c r="G2" s="186"/>
      <c r="H2" s="186"/>
      <c r="I2" s="186"/>
      <c r="J2" s="110"/>
      <c r="K2" s="110"/>
    </row>
    <row r="3" spans="1:11" x14ac:dyDescent="0.2">
      <c r="A3" s="207" t="s">
        <v>501</v>
      </c>
      <c r="B3" s="208"/>
      <c r="C3" s="208"/>
      <c r="D3" s="208"/>
      <c r="E3" s="208"/>
      <c r="F3" s="208"/>
      <c r="G3" s="208"/>
      <c r="H3" s="208"/>
      <c r="I3" s="208"/>
      <c r="J3" s="209"/>
      <c r="K3" s="209"/>
    </row>
    <row r="4" spans="1:11" x14ac:dyDescent="0.2">
      <c r="A4" s="210" t="s">
        <v>526</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403</v>
      </c>
      <c r="B8" s="217"/>
      <c r="C8" s="217"/>
      <c r="D8" s="217"/>
      <c r="E8" s="217"/>
      <c r="F8" s="217"/>
      <c r="G8" s="14">
        <v>1</v>
      </c>
      <c r="H8" s="111">
        <f>SUM(H9:H13)</f>
        <v>97207501</v>
      </c>
      <c r="I8" s="111">
        <f>SUM(I9:I13)</f>
        <v>86142926</v>
      </c>
      <c r="J8" s="111">
        <f>SUM(J9:J13)</f>
        <v>77777467</v>
      </c>
      <c r="K8" s="111">
        <f>SUM(K9:K13)</f>
        <v>21779162</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96695440</v>
      </c>
      <c r="I10" s="29">
        <v>85949666</v>
      </c>
      <c r="J10" s="29">
        <v>76945493</v>
      </c>
      <c r="K10" s="29">
        <v>21654487</v>
      </c>
    </row>
    <row r="11" spans="1:11" x14ac:dyDescent="0.2">
      <c r="A11" s="180" t="s">
        <v>173</v>
      </c>
      <c r="B11" s="180"/>
      <c r="C11" s="180"/>
      <c r="D11" s="180"/>
      <c r="E11" s="180"/>
      <c r="F11" s="180"/>
      <c r="G11" s="13">
        <v>4</v>
      </c>
      <c r="H11" s="29">
        <v>141292</v>
      </c>
      <c r="I11" s="29">
        <v>102533</v>
      </c>
      <c r="J11" s="29">
        <v>159232</v>
      </c>
      <c r="K11" s="29">
        <v>34108</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370769</v>
      </c>
      <c r="I13" s="29">
        <v>90727</v>
      </c>
      <c r="J13" s="29">
        <v>672742</v>
      </c>
      <c r="K13" s="29">
        <v>90567</v>
      </c>
    </row>
    <row r="14" spans="1:11" ht="22.15" customHeight="1" x14ac:dyDescent="0.2">
      <c r="A14" s="216" t="s">
        <v>404</v>
      </c>
      <c r="B14" s="217"/>
      <c r="C14" s="217"/>
      <c r="D14" s="217"/>
      <c r="E14" s="217"/>
      <c r="F14" s="217"/>
      <c r="G14" s="14">
        <v>7</v>
      </c>
      <c r="H14" s="111">
        <f>H15+H16+H20+H24+H25+H26+H29+H36</f>
        <v>83593347</v>
      </c>
      <c r="I14" s="111">
        <f>I15+I16+I20+I24+I25+I26+I29+I36</f>
        <v>76430487</v>
      </c>
      <c r="J14" s="111">
        <f>J15+J16+J20+J24+J25+J26+J29+J36</f>
        <v>63351573.960000001</v>
      </c>
      <c r="K14" s="111">
        <f>K15+K16+K20+K24+K25+K26+K29+K36</f>
        <v>19453975.960000001</v>
      </c>
    </row>
    <row r="15" spans="1:11" x14ac:dyDescent="0.2">
      <c r="A15" s="180" t="s">
        <v>176</v>
      </c>
      <c r="B15" s="180"/>
      <c r="C15" s="180"/>
      <c r="D15" s="180"/>
      <c r="E15" s="180"/>
      <c r="F15" s="180"/>
      <c r="G15" s="13">
        <v>8</v>
      </c>
      <c r="H15" s="29">
        <v>0</v>
      </c>
      <c r="I15" s="29">
        <v>0</v>
      </c>
      <c r="J15" s="29">
        <v>0</v>
      </c>
      <c r="K15" s="29">
        <v>0</v>
      </c>
    </row>
    <row r="16" spans="1:11" x14ac:dyDescent="0.2">
      <c r="A16" s="181" t="s">
        <v>405</v>
      </c>
      <c r="B16" s="181"/>
      <c r="C16" s="181"/>
      <c r="D16" s="181"/>
      <c r="E16" s="181"/>
      <c r="F16" s="181"/>
      <c r="G16" s="14">
        <v>9</v>
      </c>
      <c r="H16" s="111">
        <f>SUM(H17:H19)</f>
        <v>69101056</v>
      </c>
      <c r="I16" s="111">
        <f>SUM(I17:I19)</f>
        <v>66008031</v>
      </c>
      <c r="J16" s="111">
        <f>SUM(J17:J19)</f>
        <v>48158987</v>
      </c>
      <c r="K16" s="111">
        <f>SUM(K17:K19)</f>
        <v>15080928</v>
      </c>
    </row>
    <row r="17" spans="1:11" x14ac:dyDescent="0.2">
      <c r="A17" s="222" t="s">
        <v>177</v>
      </c>
      <c r="B17" s="222"/>
      <c r="C17" s="222"/>
      <c r="D17" s="222"/>
      <c r="E17" s="222"/>
      <c r="F17" s="222"/>
      <c r="G17" s="13">
        <v>10</v>
      </c>
      <c r="H17" s="29">
        <v>5035910</v>
      </c>
      <c r="I17" s="29">
        <v>3694763</v>
      </c>
      <c r="J17" s="29">
        <v>4878126</v>
      </c>
      <c r="K17" s="29">
        <v>1006028</v>
      </c>
    </row>
    <row r="18" spans="1:11" x14ac:dyDescent="0.2">
      <c r="A18" s="222" t="s">
        <v>178</v>
      </c>
      <c r="B18" s="222"/>
      <c r="C18" s="222"/>
      <c r="D18" s="222"/>
      <c r="E18" s="222"/>
      <c r="F18" s="222"/>
      <c r="G18" s="13">
        <v>11</v>
      </c>
      <c r="H18" s="29">
        <v>58323730</v>
      </c>
      <c r="I18" s="29">
        <v>58320023</v>
      </c>
      <c r="J18" s="29">
        <v>37278251</v>
      </c>
      <c r="K18" s="29">
        <v>12584423</v>
      </c>
    </row>
    <row r="19" spans="1:11" x14ac:dyDescent="0.2">
      <c r="A19" s="222" t="s">
        <v>179</v>
      </c>
      <c r="B19" s="222"/>
      <c r="C19" s="222"/>
      <c r="D19" s="222"/>
      <c r="E19" s="222"/>
      <c r="F19" s="222"/>
      <c r="G19" s="13">
        <v>12</v>
      </c>
      <c r="H19" s="29">
        <v>5741416</v>
      </c>
      <c r="I19" s="29">
        <v>3993245</v>
      </c>
      <c r="J19" s="29">
        <v>6002610</v>
      </c>
      <c r="K19" s="29">
        <v>1490477</v>
      </c>
    </row>
    <row r="20" spans="1:11" x14ac:dyDescent="0.2">
      <c r="A20" s="181" t="s">
        <v>406</v>
      </c>
      <c r="B20" s="181"/>
      <c r="C20" s="181"/>
      <c r="D20" s="181"/>
      <c r="E20" s="181"/>
      <c r="F20" s="181"/>
      <c r="G20" s="14">
        <v>13</v>
      </c>
      <c r="H20" s="111">
        <f>SUM(H21:H23)</f>
        <v>9864792</v>
      </c>
      <c r="I20" s="111">
        <f>SUM(I21:I23)</f>
        <v>7021512</v>
      </c>
      <c r="J20" s="111">
        <f>SUM(J21:J23)</f>
        <v>9938794</v>
      </c>
      <c r="K20" s="111">
        <f>SUM(K21:K23)</f>
        <v>2579611</v>
      </c>
    </row>
    <row r="21" spans="1:11" x14ac:dyDescent="0.2">
      <c r="A21" s="222" t="s">
        <v>180</v>
      </c>
      <c r="B21" s="222"/>
      <c r="C21" s="222"/>
      <c r="D21" s="222"/>
      <c r="E21" s="222"/>
      <c r="F21" s="222"/>
      <c r="G21" s="13">
        <v>14</v>
      </c>
      <c r="H21" s="29">
        <v>6364108</v>
      </c>
      <c r="I21" s="29">
        <v>4425585</v>
      </c>
      <c r="J21" s="29">
        <v>6261975</v>
      </c>
      <c r="K21" s="29">
        <v>1616260</v>
      </c>
    </row>
    <row r="22" spans="1:11" x14ac:dyDescent="0.2">
      <c r="A22" s="222" t="s">
        <v>181</v>
      </c>
      <c r="B22" s="222"/>
      <c r="C22" s="222"/>
      <c r="D22" s="222"/>
      <c r="E22" s="222"/>
      <c r="F22" s="222"/>
      <c r="G22" s="13">
        <v>15</v>
      </c>
      <c r="H22" s="29">
        <v>2258807</v>
      </c>
      <c r="I22" s="29">
        <v>1672399</v>
      </c>
      <c r="J22" s="29">
        <v>2408289</v>
      </c>
      <c r="K22" s="29">
        <v>631530</v>
      </c>
    </row>
    <row r="23" spans="1:11" x14ac:dyDescent="0.2">
      <c r="A23" s="222" t="s">
        <v>182</v>
      </c>
      <c r="B23" s="222"/>
      <c r="C23" s="222"/>
      <c r="D23" s="222"/>
      <c r="E23" s="222"/>
      <c r="F23" s="222"/>
      <c r="G23" s="13">
        <v>16</v>
      </c>
      <c r="H23" s="29">
        <v>1241877</v>
      </c>
      <c r="I23" s="29">
        <v>923528</v>
      </c>
      <c r="J23" s="29">
        <v>1268530</v>
      </c>
      <c r="K23" s="29">
        <v>331821</v>
      </c>
    </row>
    <row r="24" spans="1:11" x14ac:dyDescent="0.2">
      <c r="A24" s="180" t="s">
        <v>183</v>
      </c>
      <c r="B24" s="180"/>
      <c r="C24" s="180"/>
      <c r="D24" s="180"/>
      <c r="E24" s="180"/>
      <c r="F24" s="180"/>
      <c r="G24" s="13">
        <v>17</v>
      </c>
      <c r="H24" s="29">
        <v>2289189</v>
      </c>
      <c r="I24" s="29">
        <v>1701838</v>
      </c>
      <c r="J24" s="29">
        <v>2862074.96</v>
      </c>
      <c r="K24" s="29">
        <v>983442.96</v>
      </c>
    </row>
    <row r="25" spans="1:11" x14ac:dyDescent="0.2">
      <c r="A25" s="180" t="s">
        <v>184</v>
      </c>
      <c r="B25" s="180"/>
      <c r="C25" s="180"/>
      <c r="D25" s="180"/>
      <c r="E25" s="180"/>
      <c r="F25" s="180"/>
      <c r="G25" s="13">
        <v>18</v>
      </c>
      <c r="H25" s="29">
        <v>1749671</v>
      </c>
      <c r="I25" s="29">
        <v>1332627</v>
      </c>
      <c r="J25" s="29">
        <v>1784863</v>
      </c>
      <c r="K25" s="29">
        <v>703139</v>
      </c>
    </row>
    <row r="26" spans="1:11" x14ac:dyDescent="0.2">
      <c r="A26" s="181" t="s">
        <v>407</v>
      </c>
      <c r="B26" s="181"/>
      <c r="C26" s="181"/>
      <c r="D26" s="181"/>
      <c r="E26" s="181"/>
      <c r="F26" s="181"/>
      <c r="G26" s="14">
        <v>19</v>
      </c>
      <c r="H26" s="111">
        <f>H27+H28</f>
        <v>285127</v>
      </c>
      <c r="I26" s="111">
        <f>I27+I28</f>
        <v>100170</v>
      </c>
      <c r="J26" s="111">
        <f>J27+J28</f>
        <v>53513</v>
      </c>
      <c r="K26" s="111">
        <f>K27+K28</f>
        <v>53513</v>
      </c>
    </row>
    <row r="27" spans="1:11" x14ac:dyDescent="0.2">
      <c r="A27" s="222" t="s">
        <v>185</v>
      </c>
      <c r="B27" s="222"/>
      <c r="C27" s="222"/>
      <c r="D27" s="222"/>
      <c r="E27" s="222"/>
      <c r="F27" s="222"/>
      <c r="G27" s="13">
        <v>20</v>
      </c>
      <c r="H27" s="29">
        <v>69052</v>
      </c>
      <c r="I27" s="29">
        <v>0</v>
      </c>
      <c r="J27" s="29">
        <v>10633</v>
      </c>
      <c r="K27" s="29">
        <v>10633</v>
      </c>
    </row>
    <row r="28" spans="1:11" x14ac:dyDescent="0.2">
      <c r="A28" s="222" t="s">
        <v>186</v>
      </c>
      <c r="B28" s="222"/>
      <c r="C28" s="222"/>
      <c r="D28" s="222"/>
      <c r="E28" s="222"/>
      <c r="F28" s="222"/>
      <c r="G28" s="13">
        <v>21</v>
      </c>
      <c r="H28" s="29">
        <v>216075</v>
      </c>
      <c r="I28" s="29">
        <v>100170</v>
      </c>
      <c r="J28" s="29">
        <v>42880</v>
      </c>
      <c r="K28" s="29">
        <v>42880</v>
      </c>
    </row>
    <row r="29" spans="1:11" x14ac:dyDescent="0.2">
      <c r="A29" s="181" t="s">
        <v>408</v>
      </c>
      <c r="B29" s="181"/>
      <c r="C29" s="181"/>
      <c r="D29" s="181"/>
      <c r="E29" s="181"/>
      <c r="F29" s="181"/>
      <c r="G29" s="14">
        <v>22</v>
      </c>
      <c r="H29" s="111">
        <f>SUM(H30:H35)</f>
        <v>302649</v>
      </c>
      <c r="I29" s="111">
        <f>SUM(I30:I35)</f>
        <v>265446</v>
      </c>
      <c r="J29" s="111">
        <f>SUM(J30:J35)</f>
        <v>553342</v>
      </c>
      <c r="K29" s="111">
        <f>SUM(K30:K35)</f>
        <v>53342</v>
      </c>
    </row>
    <row r="30" spans="1:11" x14ac:dyDescent="0.2">
      <c r="A30" s="222" t="s">
        <v>187</v>
      </c>
      <c r="B30" s="222"/>
      <c r="C30" s="222"/>
      <c r="D30" s="222"/>
      <c r="E30" s="222"/>
      <c r="F30" s="222"/>
      <c r="G30" s="13">
        <v>23</v>
      </c>
      <c r="H30" s="29">
        <v>300869</v>
      </c>
      <c r="I30" s="29">
        <v>265446</v>
      </c>
      <c r="J30" s="29">
        <v>534576</v>
      </c>
      <c r="K30" s="29">
        <v>34576</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18766</v>
      </c>
      <c r="K32" s="29">
        <v>18766</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1780</v>
      </c>
      <c r="I35" s="29">
        <v>0</v>
      </c>
      <c r="J35" s="29">
        <v>0</v>
      </c>
      <c r="K35" s="29">
        <v>0</v>
      </c>
    </row>
    <row r="36" spans="1:11" x14ac:dyDescent="0.2">
      <c r="A36" s="180" t="s">
        <v>193</v>
      </c>
      <c r="B36" s="180"/>
      <c r="C36" s="180"/>
      <c r="D36" s="180"/>
      <c r="E36" s="180"/>
      <c r="F36" s="180"/>
      <c r="G36" s="13">
        <v>29</v>
      </c>
      <c r="H36" s="29">
        <v>863</v>
      </c>
      <c r="I36" s="29">
        <v>863</v>
      </c>
      <c r="J36" s="29">
        <v>0</v>
      </c>
      <c r="K36" s="29">
        <v>0</v>
      </c>
    </row>
    <row r="37" spans="1:11" x14ac:dyDescent="0.2">
      <c r="A37" s="216" t="s">
        <v>409</v>
      </c>
      <c r="B37" s="217"/>
      <c r="C37" s="217"/>
      <c r="D37" s="217"/>
      <c r="E37" s="217"/>
      <c r="F37" s="217"/>
      <c r="G37" s="14">
        <v>30</v>
      </c>
      <c r="H37" s="111">
        <f>SUM(H38:H47)</f>
        <v>274615</v>
      </c>
      <c r="I37" s="111">
        <f>SUM(I38:I47)</f>
        <v>138482</v>
      </c>
      <c r="J37" s="111">
        <f>SUM(J38:J47)</f>
        <v>138686</v>
      </c>
      <c r="K37" s="111">
        <f>SUM(K38:K47)</f>
        <v>22592</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5806</v>
      </c>
      <c r="I44" s="29">
        <v>13398</v>
      </c>
      <c r="J44" s="29">
        <v>28471</v>
      </c>
      <c r="K44" s="29">
        <v>10380</v>
      </c>
    </row>
    <row r="45" spans="1:11" x14ac:dyDescent="0.2">
      <c r="A45" s="180" t="s">
        <v>201</v>
      </c>
      <c r="B45" s="180"/>
      <c r="C45" s="180"/>
      <c r="D45" s="180"/>
      <c r="E45" s="180"/>
      <c r="F45" s="180"/>
      <c r="G45" s="13">
        <v>38</v>
      </c>
      <c r="H45" s="29">
        <v>255335</v>
      </c>
      <c r="I45" s="29">
        <v>124114</v>
      </c>
      <c r="J45" s="29">
        <v>103222</v>
      </c>
      <c r="K45" s="29">
        <v>6823</v>
      </c>
    </row>
    <row r="46" spans="1:11" x14ac:dyDescent="0.2">
      <c r="A46" s="180" t="s">
        <v>202</v>
      </c>
      <c r="B46" s="180"/>
      <c r="C46" s="180"/>
      <c r="D46" s="180"/>
      <c r="E46" s="180"/>
      <c r="F46" s="180"/>
      <c r="G46" s="13">
        <v>39</v>
      </c>
      <c r="H46" s="29">
        <v>13474</v>
      </c>
      <c r="I46" s="29">
        <v>970</v>
      </c>
      <c r="J46" s="29">
        <v>5389</v>
      </c>
      <c r="K46" s="29">
        <v>5389</v>
      </c>
    </row>
    <row r="47" spans="1:11" x14ac:dyDescent="0.2">
      <c r="A47" s="180" t="s">
        <v>203</v>
      </c>
      <c r="B47" s="180"/>
      <c r="C47" s="180"/>
      <c r="D47" s="180"/>
      <c r="E47" s="180"/>
      <c r="F47" s="180"/>
      <c r="G47" s="13">
        <v>40</v>
      </c>
      <c r="H47" s="29">
        <v>0</v>
      </c>
      <c r="I47" s="29">
        <v>0</v>
      </c>
      <c r="J47" s="29">
        <v>1604</v>
      </c>
      <c r="K47" s="29">
        <v>0</v>
      </c>
    </row>
    <row r="48" spans="1:11" x14ac:dyDescent="0.2">
      <c r="A48" s="216" t="s">
        <v>410</v>
      </c>
      <c r="B48" s="217"/>
      <c r="C48" s="217"/>
      <c r="D48" s="217"/>
      <c r="E48" s="217"/>
      <c r="F48" s="217"/>
      <c r="G48" s="14">
        <v>41</v>
      </c>
      <c r="H48" s="111">
        <f>SUM(H49:H55)</f>
        <v>1077434</v>
      </c>
      <c r="I48" s="111">
        <f>SUM(I49:I55)</f>
        <v>681057</v>
      </c>
      <c r="J48" s="111">
        <f>SUM(J49:J55)</f>
        <v>1506223</v>
      </c>
      <c r="K48" s="111">
        <f>SUM(K49:K55)</f>
        <v>339952</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610331</v>
      </c>
      <c r="I51" s="29">
        <v>418219</v>
      </c>
      <c r="J51" s="29">
        <v>728475</v>
      </c>
      <c r="K51" s="29">
        <v>200790</v>
      </c>
    </row>
    <row r="52" spans="1:11" x14ac:dyDescent="0.2">
      <c r="A52" s="218" t="s">
        <v>207</v>
      </c>
      <c r="B52" s="218"/>
      <c r="C52" s="218"/>
      <c r="D52" s="218"/>
      <c r="E52" s="218"/>
      <c r="F52" s="218"/>
      <c r="G52" s="13">
        <v>45</v>
      </c>
      <c r="H52" s="29">
        <v>460529</v>
      </c>
      <c r="I52" s="29">
        <v>262826</v>
      </c>
      <c r="J52" s="29">
        <v>777748</v>
      </c>
      <c r="K52" s="29">
        <v>139195</v>
      </c>
    </row>
    <row r="53" spans="1:11" x14ac:dyDescent="0.2">
      <c r="A53" s="218" t="s">
        <v>208</v>
      </c>
      <c r="B53" s="218"/>
      <c r="C53" s="218"/>
      <c r="D53" s="218"/>
      <c r="E53" s="218"/>
      <c r="F53" s="218"/>
      <c r="G53" s="13">
        <v>46</v>
      </c>
      <c r="H53" s="29">
        <v>6574</v>
      </c>
      <c r="I53" s="29">
        <v>12</v>
      </c>
      <c r="J53" s="29">
        <v>0</v>
      </c>
      <c r="K53" s="29">
        <v>-33</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0</v>
      </c>
      <c r="K55" s="29">
        <v>0</v>
      </c>
    </row>
    <row r="56" spans="1:11" ht="22.15" customHeight="1" x14ac:dyDescent="0.2">
      <c r="A56" s="219" t="s">
        <v>211</v>
      </c>
      <c r="B56" s="219"/>
      <c r="C56" s="219"/>
      <c r="D56" s="219"/>
      <c r="E56" s="219"/>
      <c r="F56" s="219"/>
      <c r="G56" s="13">
        <v>49</v>
      </c>
      <c r="H56" s="29">
        <v>12019</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411</v>
      </c>
      <c r="B60" s="217"/>
      <c r="C60" s="217"/>
      <c r="D60" s="217"/>
      <c r="E60" s="217"/>
      <c r="F60" s="217"/>
      <c r="G60" s="14">
        <v>53</v>
      </c>
      <c r="H60" s="111">
        <f>H8+H37+H56+H57</f>
        <v>97494135</v>
      </c>
      <c r="I60" s="111">
        <f t="shared" ref="I60:K60" si="0">I8+I37+I56+I57</f>
        <v>86281408</v>
      </c>
      <c r="J60" s="111">
        <f t="shared" si="0"/>
        <v>77916153</v>
      </c>
      <c r="K60" s="111">
        <f t="shared" si="0"/>
        <v>21801754</v>
      </c>
    </row>
    <row r="61" spans="1:11" x14ac:dyDescent="0.2">
      <c r="A61" s="216" t="s">
        <v>412</v>
      </c>
      <c r="B61" s="217"/>
      <c r="C61" s="217"/>
      <c r="D61" s="217"/>
      <c r="E61" s="217"/>
      <c r="F61" s="217"/>
      <c r="G61" s="14">
        <v>54</v>
      </c>
      <c r="H61" s="111">
        <f>H14+H48+H58+H59</f>
        <v>84670781</v>
      </c>
      <c r="I61" s="111">
        <f t="shared" ref="I61:K61" si="1">I14+I48+I58+I59</f>
        <v>77111544</v>
      </c>
      <c r="J61" s="111">
        <f t="shared" si="1"/>
        <v>64857796.960000001</v>
      </c>
      <c r="K61" s="111">
        <f t="shared" si="1"/>
        <v>19793927.960000001</v>
      </c>
    </row>
    <row r="62" spans="1:11" x14ac:dyDescent="0.2">
      <c r="A62" s="216" t="s">
        <v>413</v>
      </c>
      <c r="B62" s="217"/>
      <c r="C62" s="217"/>
      <c r="D62" s="217"/>
      <c r="E62" s="217"/>
      <c r="F62" s="217"/>
      <c r="G62" s="14">
        <v>55</v>
      </c>
      <c r="H62" s="111">
        <f>H60-H61</f>
        <v>12823354</v>
      </c>
      <c r="I62" s="111">
        <f t="shared" ref="I62:K62" si="2">I60-I61</f>
        <v>9169864</v>
      </c>
      <c r="J62" s="111">
        <f t="shared" si="2"/>
        <v>13058356.039999999</v>
      </c>
      <c r="K62" s="111">
        <f t="shared" si="2"/>
        <v>2007826.0399999991</v>
      </c>
    </row>
    <row r="63" spans="1:11" x14ac:dyDescent="0.2">
      <c r="A63" s="203" t="s">
        <v>415</v>
      </c>
      <c r="B63" s="203"/>
      <c r="C63" s="203"/>
      <c r="D63" s="203"/>
      <c r="E63" s="203"/>
      <c r="F63" s="203"/>
      <c r="G63" s="14">
        <v>56</v>
      </c>
      <c r="H63" s="111">
        <f>+IF((H60-H61)&gt;0,(H60-H61),0)</f>
        <v>12823354</v>
      </c>
      <c r="I63" s="111">
        <f t="shared" ref="I63:K63" si="3">+IF((I60-I61)&gt;0,(I60-I61),0)</f>
        <v>9169864</v>
      </c>
      <c r="J63" s="111">
        <f t="shared" si="3"/>
        <v>13058356.039999999</v>
      </c>
      <c r="K63" s="111">
        <f t="shared" si="3"/>
        <v>2007826.0399999991</v>
      </c>
    </row>
    <row r="64" spans="1:11" x14ac:dyDescent="0.2">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5839723</v>
      </c>
      <c r="I65" s="29">
        <v>5839723</v>
      </c>
      <c r="J65" s="29">
        <v>2338103</v>
      </c>
      <c r="K65" s="29">
        <v>2338103</v>
      </c>
    </row>
    <row r="66" spans="1:11" x14ac:dyDescent="0.2">
      <c r="A66" s="216" t="s">
        <v>416</v>
      </c>
      <c r="B66" s="217"/>
      <c r="C66" s="217"/>
      <c r="D66" s="217"/>
      <c r="E66" s="217"/>
      <c r="F66" s="217"/>
      <c r="G66" s="14">
        <v>59</v>
      </c>
      <c r="H66" s="111">
        <f>H62-H65</f>
        <v>6983631</v>
      </c>
      <c r="I66" s="111">
        <f t="shared" ref="I66:K66" si="5">I62-I65</f>
        <v>3330141</v>
      </c>
      <c r="J66" s="111">
        <f t="shared" si="5"/>
        <v>10720253.039999999</v>
      </c>
      <c r="K66" s="111">
        <f t="shared" si="5"/>
        <v>-330276.96000000089</v>
      </c>
    </row>
    <row r="67" spans="1:11" x14ac:dyDescent="0.2">
      <c r="A67" s="203" t="s">
        <v>417</v>
      </c>
      <c r="B67" s="203"/>
      <c r="C67" s="203"/>
      <c r="D67" s="203"/>
      <c r="E67" s="203"/>
      <c r="F67" s="203"/>
      <c r="G67" s="14">
        <v>60</v>
      </c>
      <c r="H67" s="111">
        <f>+IF((H62-H65)&gt;0,(H62-H65),0)</f>
        <v>6983631</v>
      </c>
      <c r="I67" s="111">
        <f t="shared" ref="I67:K67" si="6">+IF((I62-I65)&gt;0,(I62-I65),0)</f>
        <v>3330141</v>
      </c>
      <c r="J67" s="111">
        <f t="shared" si="6"/>
        <v>10720253.039999999</v>
      </c>
      <c r="K67" s="111">
        <f t="shared" si="6"/>
        <v>0</v>
      </c>
    </row>
    <row r="68" spans="1:11" x14ac:dyDescent="0.2">
      <c r="A68" s="203" t="s">
        <v>418</v>
      </c>
      <c r="B68" s="203"/>
      <c r="C68" s="203"/>
      <c r="D68" s="203"/>
      <c r="E68" s="203"/>
      <c r="F68" s="203"/>
      <c r="G68" s="14">
        <v>61</v>
      </c>
      <c r="H68" s="111">
        <f>+IF((H62-H65)&lt;0,(H62-H65),0)</f>
        <v>0</v>
      </c>
      <c r="I68" s="111">
        <f t="shared" ref="I68:K68" si="7">+IF((I62-I65)&lt;0,(I62-I65),0)</f>
        <v>0</v>
      </c>
      <c r="J68" s="111">
        <f t="shared" si="7"/>
        <v>0</v>
      </c>
      <c r="K68" s="111">
        <f t="shared" si="7"/>
        <v>-330276.96000000089</v>
      </c>
    </row>
    <row r="69" spans="1:11" x14ac:dyDescent="0.2">
      <c r="A69" s="198" t="s">
        <v>216</v>
      </c>
      <c r="B69" s="198"/>
      <c r="C69" s="198"/>
      <c r="D69" s="198"/>
      <c r="E69" s="198"/>
      <c r="F69" s="198"/>
      <c r="G69" s="213"/>
      <c r="H69" s="213"/>
      <c r="I69" s="213"/>
      <c r="J69" s="214"/>
      <c r="K69" s="214"/>
    </row>
    <row r="70" spans="1:11" ht="22.15" customHeight="1" x14ac:dyDescent="0.2">
      <c r="A70" s="216" t="s">
        <v>419</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420</v>
      </c>
      <c r="B74" s="203"/>
      <c r="C74" s="203"/>
      <c r="D74" s="203"/>
      <c r="E74" s="203"/>
      <c r="F74" s="203"/>
      <c r="G74" s="14">
        <v>66</v>
      </c>
      <c r="H74" s="112">
        <v>0</v>
      </c>
      <c r="I74" s="112">
        <v>0</v>
      </c>
      <c r="J74" s="112">
        <v>0</v>
      </c>
      <c r="K74" s="112">
        <v>0</v>
      </c>
    </row>
    <row r="75" spans="1:11" x14ac:dyDescent="0.2">
      <c r="A75" s="203" t="s">
        <v>421</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422</v>
      </c>
      <c r="B77" s="217"/>
      <c r="C77" s="217"/>
      <c r="D77" s="217"/>
      <c r="E77" s="217"/>
      <c r="F77" s="217"/>
      <c r="G77" s="14">
        <v>68</v>
      </c>
      <c r="H77" s="112">
        <v>0</v>
      </c>
      <c r="I77" s="112">
        <v>0</v>
      </c>
      <c r="J77" s="112">
        <v>0</v>
      </c>
      <c r="K77" s="112">
        <v>0</v>
      </c>
    </row>
    <row r="78" spans="1:11" x14ac:dyDescent="0.2">
      <c r="A78" s="218" t="s">
        <v>423</v>
      </c>
      <c r="B78" s="218"/>
      <c r="C78" s="218"/>
      <c r="D78" s="218"/>
      <c r="E78" s="218"/>
      <c r="F78" s="218"/>
      <c r="G78" s="107">
        <v>69</v>
      </c>
      <c r="H78" s="33">
        <v>0</v>
      </c>
      <c r="I78" s="33">
        <v>0</v>
      </c>
      <c r="J78" s="33">
        <v>0</v>
      </c>
      <c r="K78" s="33">
        <v>0</v>
      </c>
    </row>
    <row r="79" spans="1:11" x14ac:dyDescent="0.2">
      <c r="A79" s="218" t="s">
        <v>424</v>
      </c>
      <c r="B79" s="218"/>
      <c r="C79" s="218"/>
      <c r="D79" s="218"/>
      <c r="E79" s="218"/>
      <c r="F79" s="218"/>
      <c r="G79" s="107">
        <v>70</v>
      </c>
      <c r="H79" s="33">
        <v>0</v>
      </c>
      <c r="I79" s="33">
        <v>0</v>
      </c>
      <c r="J79" s="33">
        <v>0</v>
      </c>
      <c r="K79" s="33">
        <v>0</v>
      </c>
    </row>
    <row r="80" spans="1:11" x14ac:dyDescent="0.2">
      <c r="A80" s="216" t="s">
        <v>425</v>
      </c>
      <c r="B80" s="217"/>
      <c r="C80" s="217"/>
      <c r="D80" s="217"/>
      <c r="E80" s="217"/>
      <c r="F80" s="217"/>
      <c r="G80" s="14">
        <v>71</v>
      </c>
      <c r="H80" s="112">
        <v>0</v>
      </c>
      <c r="I80" s="112">
        <v>0</v>
      </c>
      <c r="J80" s="112">
        <v>0</v>
      </c>
      <c r="K80" s="112">
        <v>0</v>
      </c>
    </row>
    <row r="81" spans="1:11" x14ac:dyDescent="0.2">
      <c r="A81" s="216" t="s">
        <v>426</v>
      </c>
      <c r="B81" s="217"/>
      <c r="C81" s="217"/>
      <c r="D81" s="217"/>
      <c r="E81" s="217"/>
      <c r="F81" s="217"/>
      <c r="G81" s="14">
        <v>72</v>
      </c>
      <c r="H81" s="112">
        <v>0</v>
      </c>
      <c r="I81" s="112">
        <v>0</v>
      </c>
      <c r="J81" s="112">
        <v>0</v>
      </c>
      <c r="K81" s="112">
        <v>0</v>
      </c>
    </row>
    <row r="82" spans="1:11" x14ac:dyDescent="0.2">
      <c r="A82" s="203" t="s">
        <v>427</v>
      </c>
      <c r="B82" s="203"/>
      <c r="C82" s="203"/>
      <c r="D82" s="203"/>
      <c r="E82" s="203"/>
      <c r="F82" s="203"/>
      <c r="G82" s="14">
        <v>73</v>
      </c>
      <c r="H82" s="112">
        <v>0</v>
      </c>
      <c r="I82" s="112">
        <v>0</v>
      </c>
      <c r="J82" s="112">
        <v>0</v>
      </c>
      <c r="K82" s="112">
        <v>0</v>
      </c>
    </row>
    <row r="83" spans="1:11" x14ac:dyDescent="0.2">
      <c r="A83" s="203" t="s">
        <v>428</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429</v>
      </c>
      <c r="B85" s="201"/>
      <c r="C85" s="201"/>
      <c r="D85" s="201"/>
      <c r="E85" s="201"/>
      <c r="F85" s="201"/>
      <c r="G85" s="14">
        <v>75</v>
      </c>
      <c r="H85" s="113">
        <f>H86+H87</f>
        <v>6983631</v>
      </c>
      <c r="I85" s="113">
        <f>I86+I87</f>
        <v>3330141</v>
      </c>
      <c r="J85" s="113">
        <f>J86+J87</f>
        <v>10720253.039999999</v>
      </c>
      <c r="K85" s="113">
        <f>K86+K87</f>
        <v>-330276.96000000089</v>
      </c>
    </row>
    <row r="86" spans="1:11" x14ac:dyDescent="0.2">
      <c r="A86" s="202" t="s">
        <v>222</v>
      </c>
      <c r="B86" s="202"/>
      <c r="C86" s="202"/>
      <c r="D86" s="202"/>
      <c r="E86" s="202"/>
      <c r="F86" s="202"/>
      <c r="G86" s="13">
        <v>76</v>
      </c>
      <c r="H86" s="34">
        <f>H66</f>
        <v>6983631</v>
      </c>
      <c r="I86" s="34">
        <f t="shared" ref="I86:K86" si="8">I66</f>
        <v>3330141</v>
      </c>
      <c r="J86" s="34">
        <f t="shared" si="8"/>
        <v>10720253.039999999</v>
      </c>
      <c r="K86" s="34">
        <f t="shared" si="8"/>
        <v>-330276.96000000089</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25" t="s">
        <v>432</v>
      </c>
      <c r="B92" s="226"/>
      <c r="C92" s="226"/>
      <c r="D92" s="226"/>
      <c r="E92" s="226"/>
      <c r="F92" s="227"/>
      <c r="G92" s="13">
        <v>81</v>
      </c>
      <c r="H92" s="34">
        <v>0</v>
      </c>
      <c r="I92" s="34">
        <v>0</v>
      </c>
      <c r="J92" s="34">
        <v>0</v>
      </c>
      <c r="K92" s="34">
        <v>0</v>
      </c>
    </row>
    <row r="93" spans="1:11" ht="22.15" customHeight="1" x14ac:dyDescent="0.2">
      <c r="A93" s="218" t="s">
        <v>433</v>
      </c>
      <c r="B93" s="218"/>
      <c r="C93" s="218"/>
      <c r="D93" s="218"/>
      <c r="E93" s="218"/>
      <c r="F93" s="218"/>
      <c r="G93" s="13">
        <v>82</v>
      </c>
      <c r="H93" s="34">
        <v>0</v>
      </c>
      <c r="I93" s="34">
        <v>0</v>
      </c>
      <c r="J93" s="34">
        <v>0</v>
      </c>
      <c r="K93" s="34">
        <v>0</v>
      </c>
    </row>
    <row r="94" spans="1:11" ht="22.15" customHeight="1" x14ac:dyDescent="0.2">
      <c r="A94" s="218" t="s">
        <v>434</v>
      </c>
      <c r="B94" s="218"/>
      <c r="C94" s="218"/>
      <c r="D94" s="218"/>
      <c r="E94" s="218"/>
      <c r="F94" s="218"/>
      <c r="G94" s="13">
        <v>83</v>
      </c>
      <c r="H94" s="34">
        <v>0</v>
      </c>
      <c r="I94" s="34">
        <v>0</v>
      </c>
      <c r="J94" s="34">
        <v>0</v>
      </c>
      <c r="K94" s="34">
        <v>0</v>
      </c>
    </row>
    <row r="95" spans="1:11" ht="22.15" customHeight="1" x14ac:dyDescent="0.2">
      <c r="A95" s="218" t="s">
        <v>435</v>
      </c>
      <c r="B95" s="218"/>
      <c r="C95" s="218"/>
      <c r="D95" s="218"/>
      <c r="E95" s="218"/>
      <c r="F95" s="218"/>
      <c r="G95" s="13">
        <v>84</v>
      </c>
      <c r="H95" s="34">
        <v>0</v>
      </c>
      <c r="I95" s="34">
        <v>0</v>
      </c>
      <c r="J95" s="34">
        <v>0</v>
      </c>
      <c r="K95" s="34">
        <v>0</v>
      </c>
    </row>
    <row r="96" spans="1:11" ht="22.15" customHeight="1" x14ac:dyDescent="0.2">
      <c r="A96" s="218" t="s">
        <v>436</v>
      </c>
      <c r="B96" s="218"/>
      <c r="C96" s="218"/>
      <c r="D96" s="218"/>
      <c r="E96" s="218"/>
      <c r="F96" s="218"/>
      <c r="G96" s="13">
        <v>85</v>
      </c>
      <c r="H96" s="34">
        <v>0</v>
      </c>
      <c r="I96" s="34">
        <v>0</v>
      </c>
      <c r="J96" s="34">
        <v>0</v>
      </c>
      <c r="K96" s="34">
        <v>0</v>
      </c>
    </row>
    <row r="97" spans="1:11" ht="22.15" customHeight="1" x14ac:dyDescent="0.2">
      <c r="A97" s="218" t="s">
        <v>437</v>
      </c>
      <c r="B97" s="218"/>
      <c r="C97" s="218"/>
      <c r="D97" s="218"/>
      <c r="E97" s="218"/>
      <c r="F97" s="218"/>
      <c r="G97" s="13">
        <v>86</v>
      </c>
      <c r="H97" s="34">
        <v>0</v>
      </c>
      <c r="I97" s="34">
        <v>0</v>
      </c>
      <c r="J97" s="34">
        <v>0</v>
      </c>
      <c r="K97" s="34">
        <v>0</v>
      </c>
    </row>
    <row r="98" spans="1:11" ht="22.15" customHeight="1" x14ac:dyDescent="0.2">
      <c r="A98" s="203" t="s">
        <v>438</v>
      </c>
      <c r="B98" s="203"/>
      <c r="C98" s="203"/>
      <c r="D98" s="203"/>
      <c r="E98" s="203"/>
      <c r="F98" s="203"/>
      <c r="G98" s="14">
        <v>87</v>
      </c>
      <c r="H98" s="114">
        <f>SUM(H99:H106)</f>
        <v>0</v>
      </c>
      <c r="I98" s="114">
        <f>SUM(I99:I106)</f>
        <v>0</v>
      </c>
      <c r="J98" s="114">
        <f t="shared" ref="J98:K98" si="10">SUM(J99:J106)</f>
        <v>0</v>
      </c>
      <c r="K98" s="114">
        <f t="shared" si="10"/>
        <v>0</v>
      </c>
    </row>
    <row r="99" spans="1:11" ht="14.25" customHeight="1" x14ac:dyDescent="0.2">
      <c r="A99" s="218" t="s">
        <v>439</v>
      </c>
      <c r="B99" s="218"/>
      <c r="C99" s="218"/>
      <c r="D99" s="218"/>
      <c r="E99" s="218"/>
      <c r="F99" s="218"/>
      <c r="G99" s="13">
        <v>88</v>
      </c>
      <c r="H99" s="34">
        <v>0</v>
      </c>
      <c r="I99" s="34">
        <v>0</v>
      </c>
      <c r="J99" s="34">
        <v>0</v>
      </c>
      <c r="K99" s="34">
        <v>0</v>
      </c>
    </row>
    <row r="100" spans="1:11" ht="24" customHeight="1" x14ac:dyDescent="0.2">
      <c r="A100" s="218" t="s">
        <v>440</v>
      </c>
      <c r="B100" s="218"/>
      <c r="C100" s="218"/>
      <c r="D100" s="218"/>
      <c r="E100" s="218"/>
      <c r="F100" s="218"/>
      <c r="G100" s="13">
        <v>89</v>
      </c>
      <c r="H100" s="34">
        <v>0</v>
      </c>
      <c r="I100" s="34">
        <v>0</v>
      </c>
      <c r="J100" s="34">
        <v>0</v>
      </c>
      <c r="K100" s="34">
        <v>0</v>
      </c>
    </row>
    <row r="101" spans="1:11" x14ac:dyDescent="0.2">
      <c r="A101" s="218" t="s">
        <v>441</v>
      </c>
      <c r="B101" s="218"/>
      <c r="C101" s="218"/>
      <c r="D101" s="218"/>
      <c r="E101" s="218"/>
      <c r="F101" s="218"/>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98" t="s">
        <v>226</v>
      </c>
      <c r="B110" s="198"/>
      <c r="C110" s="198"/>
      <c r="D110" s="198"/>
      <c r="E110" s="198"/>
      <c r="F110" s="198"/>
      <c r="G110" s="213"/>
      <c r="H110" s="213"/>
      <c r="I110" s="213"/>
      <c r="J110" s="214"/>
      <c r="K110" s="214"/>
    </row>
    <row r="111" spans="1:11" ht="27" customHeight="1" x14ac:dyDescent="0.2">
      <c r="A111" s="200" t="s">
        <v>450</v>
      </c>
      <c r="B111" s="201"/>
      <c r="C111" s="201"/>
      <c r="D111" s="201"/>
      <c r="E111" s="201"/>
      <c r="F111" s="201"/>
      <c r="G111" s="14">
        <v>99</v>
      </c>
      <c r="H111" s="113">
        <f>H112+H113</f>
        <v>6983631</v>
      </c>
      <c r="I111" s="113">
        <f>I112+I113</f>
        <v>3330141</v>
      </c>
      <c r="J111" s="113">
        <f>J112+J113</f>
        <v>10720253.039999999</v>
      </c>
      <c r="K111" s="113">
        <f>K112+K113</f>
        <v>-330276.96000000089</v>
      </c>
    </row>
    <row r="112" spans="1:11" x14ac:dyDescent="0.2">
      <c r="A112" s="202" t="s">
        <v>227</v>
      </c>
      <c r="B112" s="202"/>
      <c r="C112" s="202"/>
      <c r="D112" s="202"/>
      <c r="E112" s="202"/>
      <c r="F112" s="202"/>
      <c r="G112" s="13">
        <v>100</v>
      </c>
      <c r="H112" s="34">
        <f>H86</f>
        <v>6983631</v>
      </c>
      <c r="I112" s="34">
        <f t="shared" ref="I112:K112" si="13">I86</f>
        <v>3330141</v>
      </c>
      <c r="J112" s="34">
        <f t="shared" si="13"/>
        <v>10720253.039999999</v>
      </c>
      <c r="K112" s="34">
        <f t="shared" si="13"/>
        <v>-330276.96000000089</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528</v>
      </c>
      <c r="B2" s="186"/>
      <c r="C2" s="186"/>
      <c r="D2" s="186"/>
      <c r="E2" s="186"/>
      <c r="F2" s="186"/>
      <c r="G2" s="186"/>
      <c r="H2" s="186"/>
      <c r="I2" s="186"/>
    </row>
    <row r="3" spans="1:9" x14ac:dyDescent="0.2">
      <c r="A3" s="236" t="s">
        <v>501</v>
      </c>
      <c r="B3" s="237"/>
      <c r="C3" s="237"/>
      <c r="D3" s="237"/>
      <c r="E3" s="237"/>
      <c r="F3" s="237"/>
      <c r="G3" s="237"/>
      <c r="H3" s="237"/>
      <c r="I3" s="237"/>
    </row>
    <row r="4" spans="1:9" x14ac:dyDescent="0.2">
      <c r="A4" s="232" t="s">
        <v>526</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f>'P&amp;L'!H62</f>
        <v>12823354</v>
      </c>
      <c r="I8" s="37">
        <f>'P&amp;L'!J62</f>
        <v>13058356.039999999</v>
      </c>
    </row>
    <row r="9" spans="1:9" ht="12.75" customHeight="1" x14ac:dyDescent="0.2">
      <c r="A9" s="241" t="s">
        <v>238</v>
      </c>
      <c r="B9" s="242"/>
      <c r="C9" s="242"/>
      <c r="D9" s="242"/>
      <c r="E9" s="242"/>
      <c r="F9" s="243"/>
      <c r="G9" s="21">
        <v>2</v>
      </c>
      <c r="H9" s="38">
        <f>H10+H11+H12+H13+H14+H15+H16+H17</f>
        <v>3374059</v>
      </c>
      <c r="I9" s="38">
        <f>I10+I11+I12+I13+I14+I15+I16+I17</f>
        <v>3630562.96</v>
      </c>
    </row>
    <row r="10" spans="1:9" ht="12.75" customHeight="1" x14ac:dyDescent="0.2">
      <c r="A10" s="233" t="s">
        <v>239</v>
      </c>
      <c r="B10" s="234"/>
      <c r="C10" s="234"/>
      <c r="D10" s="234"/>
      <c r="E10" s="234"/>
      <c r="F10" s="235"/>
      <c r="G10" s="22">
        <v>3</v>
      </c>
      <c r="H10" s="39">
        <v>2289189</v>
      </c>
      <c r="I10" s="39">
        <v>2862074.96</v>
      </c>
    </row>
    <row r="11" spans="1:9" ht="22.15" customHeight="1" x14ac:dyDescent="0.2">
      <c r="A11" s="233" t="s">
        <v>240</v>
      </c>
      <c r="B11" s="234"/>
      <c r="C11" s="234"/>
      <c r="D11" s="234"/>
      <c r="E11" s="234"/>
      <c r="F11" s="235"/>
      <c r="G11" s="22">
        <v>4</v>
      </c>
      <c r="H11" s="39">
        <v>-4430</v>
      </c>
      <c r="I11" s="39">
        <v>-18002</v>
      </c>
    </row>
    <row r="12" spans="1:9" ht="23.45" customHeight="1" x14ac:dyDescent="0.2">
      <c r="A12" s="233" t="s">
        <v>241</v>
      </c>
      <c r="B12" s="234"/>
      <c r="C12" s="234"/>
      <c r="D12" s="234"/>
      <c r="E12" s="234"/>
      <c r="F12" s="235"/>
      <c r="G12" s="22">
        <v>5</v>
      </c>
      <c r="H12" s="39">
        <v>222648</v>
      </c>
      <c r="I12" s="39">
        <v>37491</v>
      </c>
    </row>
    <row r="13" spans="1:9" ht="12.75" customHeight="1" x14ac:dyDescent="0.2">
      <c r="A13" s="233" t="s">
        <v>242</v>
      </c>
      <c r="B13" s="234"/>
      <c r="C13" s="234"/>
      <c r="D13" s="234"/>
      <c r="E13" s="234"/>
      <c r="F13" s="235"/>
      <c r="G13" s="22">
        <v>6</v>
      </c>
      <c r="H13" s="39">
        <v>-5806</v>
      </c>
      <c r="I13" s="39">
        <v>-28471</v>
      </c>
    </row>
    <row r="14" spans="1:9" ht="12.75" customHeight="1" x14ac:dyDescent="0.2">
      <c r="A14" s="233" t="s">
        <v>243</v>
      </c>
      <c r="B14" s="234"/>
      <c r="C14" s="234"/>
      <c r="D14" s="234"/>
      <c r="E14" s="234"/>
      <c r="F14" s="235"/>
      <c r="G14" s="22">
        <v>7</v>
      </c>
      <c r="H14" s="39">
        <v>610331</v>
      </c>
      <c r="I14" s="39">
        <v>728475</v>
      </c>
    </row>
    <row r="15" spans="1:9" ht="12.75" customHeight="1" x14ac:dyDescent="0.2">
      <c r="A15" s="233" t="s">
        <v>244</v>
      </c>
      <c r="B15" s="234"/>
      <c r="C15" s="234"/>
      <c r="D15" s="234"/>
      <c r="E15" s="234"/>
      <c r="F15" s="235"/>
      <c r="G15" s="22">
        <v>8</v>
      </c>
      <c r="H15" s="39">
        <v>204913</v>
      </c>
      <c r="I15" s="39">
        <v>63971</v>
      </c>
    </row>
    <row r="16" spans="1:9" ht="12.75" customHeight="1" x14ac:dyDescent="0.2">
      <c r="A16" s="233" t="s">
        <v>245</v>
      </c>
      <c r="B16" s="234"/>
      <c r="C16" s="234"/>
      <c r="D16" s="234"/>
      <c r="E16" s="234"/>
      <c r="F16" s="235"/>
      <c r="G16" s="22">
        <v>9</v>
      </c>
      <c r="H16" s="39">
        <v>69233</v>
      </c>
      <c r="I16" s="39">
        <v>-14976</v>
      </c>
    </row>
    <row r="17" spans="1:9" ht="25.15" customHeight="1" x14ac:dyDescent="0.2">
      <c r="A17" s="233" t="s">
        <v>246</v>
      </c>
      <c r="B17" s="234"/>
      <c r="C17" s="234"/>
      <c r="D17" s="234"/>
      <c r="E17" s="234"/>
      <c r="F17" s="235"/>
      <c r="G17" s="22">
        <v>10</v>
      </c>
      <c r="H17" s="39">
        <v>-12019</v>
      </c>
      <c r="I17" s="39">
        <v>0</v>
      </c>
    </row>
    <row r="18" spans="1:9" ht="28.15" customHeight="1" x14ac:dyDescent="0.2">
      <c r="A18" s="238" t="s">
        <v>247</v>
      </c>
      <c r="B18" s="239"/>
      <c r="C18" s="239"/>
      <c r="D18" s="239"/>
      <c r="E18" s="239"/>
      <c r="F18" s="240"/>
      <c r="G18" s="21">
        <v>11</v>
      </c>
      <c r="H18" s="38">
        <f>H8+H9</f>
        <v>16197413</v>
      </c>
      <c r="I18" s="38">
        <f>I8+I9</f>
        <v>16688919</v>
      </c>
    </row>
    <row r="19" spans="1:9" ht="12.75" customHeight="1" x14ac:dyDescent="0.2">
      <c r="A19" s="241" t="s">
        <v>248</v>
      </c>
      <c r="B19" s="242"/>
      <c r="C19" s="242"/>
      <c r="D19" s="242"/>
      <c r="E19" s="242"/>
      <c r="F19" s="243"/>
      <c r="G19" s="21">
        <v>12</v>
      </c>
      <c r="H19" s="38">
        <f>H20+H21+H22+H23</f>
        <v>-14507319</v>
      </c>
      <c r="I19" s="38">
        <f>I20+I21+I22+I23</f>
        <v>1592521</v>
      </c>
    </row>
    <row r="20" spans="1:9" ht="12.75" customHeight="1" x14ac:dyDescent="0.2">
      <c r="A20" s="233" t="s">
        <v>249</v>
      </c>
      <c r="B20" s="234"/>
      <c r="C20" s="234"/>
      <c r="D20" s="234"/>
      <c r="E20" s="234"/>
      <c r="F20" s="235"/>
      <c r="G20" s="22">
        <v>13</v>
      </c>
      <c r="H20" s="39">
        <v>851153</v>
      </c>
      <c r="I20" s="39">
        <v>-424904</v>
      </c>
    </row>
    <row r="21" spans="1:9" ht="12.75" customHeight="1" x14ac:dyDescent="0.2">
      <c r="A21" s="233" t="s">
        <v>250</v>
      </c>
      <c r="B21" s="234"/>
      <c r="C21" s="234"/>
      <c r="D21" s="234"/>
      <c r="E21" s="234"/>
      <c r="F21" s="235"/>
      <c r="G21" s="22">
        <v>14</v>
      </c>
      <c r="H21" s="39">
        <v>-15273729</v>
      </c>
      <c r="I21" s="39">
        <v>1858050</v>
      </c>
    </row>
    <row r="22" spans="1:9" ht="12.75" customHeight="1" x14ac:dyDescent="0.2">
      <c r="A22" s="233" t="s">
        <v>251</v>
      </c>
      <c r="B22" s="234"/>
      <c r="C22" s="234"/>
      <c r="D22" s="234"/>
      <c r="E22" s="234"/>
      <c r="F22" s="235"/>
      <c r="G22" s="22">
        <v>15</v>
      </c>
      <c r="H22" s="39">
        <v>-403346</v>
      </c>
      <c r="I22" s="39">
        <v>-24819</v>
      </c>
    </row>
    <row r="23" spans="1:9" ht="12.75" customHeight="1" x14ac:dyDescent="0.2">
      <c r="A23" s="233" t="s">
        <v>252</v>
      </c>
      <c r="B23" s="234"/>
      <c r="C23" s="234"/>
      <c r="D23" s="234"/>
      <c r="E23" s="234"/>
      <c r="F23" s="235"/>
      <c r="G23" s="22">
        <v>16</v>
      </c>
      <c r="H23" s="39">
        <v>318603</v>
      </c>
      <c r="I23" s="39">
        <v>184194</v>
      </c>
    </row>
    <row r="24" spans="1:9" ht="12.75" customHeight="1" x14ac:dyDescent="0.2">
      <c r="A24" s="238" t="s">
        <v>253</v>
      </c>
      <c r="B24" s="239"/>
      <c r="C24" s="239"/>
      <c r="D24" s="239"/>
      <c r="E24" s="239"/>
      <c r="F24" s="240"/>
      <c r="G24" s="21">
        <v>17</v>
      </c>
      <c r="H24" s="38">
        <f>H18+H19</f>
        <v>1690094</v>
      </c>
      <c r="I24" s="38">
        <f>I18+I19</f>
        <v>18281440</v>
      </c>
    </row>
    <row r="25" spans="1:9" ht="12.75" customHeight="1" x14ac:dyDescent="0.2">
      <c r="A25" s="229" t="s">
        <v>254</v>
      </c>
      <c r="B25" s="230"/>
      <c r="C25" s="230"/>
      <c r="D25" s="230"/>
      <c r="E25" s="230"/>
      <c r="F25" s="231"/>
      <c r="G25" s="22">
        <v>18</v>
      </c>
      <c r="H25" s="39">
        <v>-610331</v>
      </c>
      <c r="I25" s="39">
        <v>-728475</v>
      </c>
    </row>
    <row r="26" spans="1:9" ht="12.75" customHeight="1" x14ac:dyDescent="0.2">
      <c r="A26" s="229" t="s">
        <v>255</v>
      </c>
      <c r="B26" s="230"/>
      <c r="C26" s="230"/>
      <c r="D26" s="230"/>
      <c r="E26" s="230"/>
      <c r="F26" s="231"/>
      <c r="G26" s="22">
        <v>19</v>
      </c>
      <c r="H26" s="39">
        <v>-921926</v>
      </c>
      <c r="I26" s="39">
        <v>-7178856</v>
      </c>
    </row>
    <row r="27" spans="1:9" ht="25.9" customHeight="1" x14ac:dyDescent="0.2">
      <c r="A27" s="256" t="s">
        <v>256</v>
      </c>
      <c r="B27" s="257"/>
      <c r="C27" s="257"/>
      <c r="D27" s="257"/>
      <c r="E27" s="257"/>
      <c r="F27" s="258"/>
      <c r="G27" s="23">
        <v>20</v>
      </c>
      <c r="H27" s="40">
        <f>H24+H25+H26</f>
        <v>157837</v>
      </c>
      <c r="I27" s="40">
        <f>I24+I25+I26</f>
        <v>10374109</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276490</v>
      </c>
      <c r="I29" s="41">
        <v>85375</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5806</v>
      </c>
      <c r="I31" s="42">
        <v>28471</v>
      </c>
    </row>
    <row r="32" spans="1:9" ht="12.75" customHeight="1" x14ac:dyDescent="0.2">
      <c r="A32" s="229" t="s">
        <v>261</v>
      </c>
      <c r="B32" s="230"/>
      <c r="C32" s="230"/>
      <c r="D32" s="230"/>
      <c r="E32" s="230"/>
      <c r="F32" s="231"/>
      <c r="G32" s="22">
        <v>24</v>
      </c>
      <c r="H32" s="42">
        <v>0</v>
      </c>
      <c r="I32" s="42">
        <v>1604</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0</v>
      </c>
      <c r="I34" s="42">
        <v>13899252</v>
      </c>
    </row>
    <row r="35" spans="1:9" ht="26.45" customHeight="1" x14ac:dyDescent="0.2">
      <c r="A35" s="238" t="s">
        <v>264</v>
      </c>
      <c r="B35" s="239"/>
      <c r="C35" s="239"/>
      <c r="D35" s="239"/>
      <c r="E35" s="239"/>
      <c r="F35" s="240"/>
      <c r="G35" s="21">
        <v>27</v>
      </c>
      <c r="H35" s="43">
        <f>H29+H30+H31+H32+H33+H34</f>
        <v>282296</v>
      </c>
      <c r="I35" s="43">
        <f>I29+I30+I31+I32+I33+I34</f>
        <v>14014702</v>
      </c>
    </row>
    <row r="36" spans="1:9" ht="22.9" customHeight="1" x14ac:dyDescent="0.2">
      <c r="A36" s="229" t="s">
        <v>265</v>
      </c>
      <c r="B36" s="230"/>
      <c r="C36" s="230"/>
      <c r="D36" s="230"/>
      <c r="E36" s="230"/>
      <c r="F36" s="231"/>
      <c r="G36" s="22">
        <v>28</v>
      </c>
      <c r="H36" s="42">
        <v>-5797836</v>
      </c>
      <c r="I36" s="42">
        <v>-4825495</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-13948432</v>
      </c>
      <c r="I40" s="42">
        <v>0</v>
      </c>
    </row>
    <row r="41" spans="1:9" ht="24" customHeight="1" x14ac:dyDescent="0.2">
      <c r="A41" s="238" t="s">
        <v>270</v>
      </c>
      <c r="B41" s="239"/>
      <c r="C41" s="239"/>
      <c r="D41" s="239"/>
      <c r="E41" s="239"/>
      <c r="F41" s="240"/>
      <c r="G41" s="21">
        <v>33</v>
      </c>
      <c r="H41" s="43">
        <f>H36+H37+H38+H39+H40</f>
        <v>-19746268</v>
      </c>
      <c r="I41" s="43">
        <f>I36+I37+I38+I39+I40</f>
        <v>-4825495</v>
      </c>
    </row>
    <row r="42" spans="1:9" ht="29.45" customHeight="1" x14ac:dyDescent="0.2">
      <c r="A42" s="256" t="s">
        <v>271</v>
      </c>
      <c r="B42" s="257"/>
      <c r="C42" s="257"/>
      <c r="D42" s="257"/>
      <c r="E42" s="257"/>
      <c r="F42" s="258"/>
      <c r="G42" s="23">
        <v>34</v>
      </c>
      <c r="H42" s="44">
        <f>H35+H41</f>
        <v>-19463972</v>
      </c>
      <c r="I42" s="44">
        <f>I35+I41</f>
        <v>9189207</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0</v>
      </c>
      <c r="I46" s="42">
        <v>15000000</v>
      </c>
    </row>
    <row r="47" spans="1:9" ht="12.75" customHeight="1" x14ac:dyDescent="0.2">
      <c r="A47" s="229" t="s">
        <v>276</v>
      </c>
      <c r="B47" s="230"/>
      <c r="C47" s="230"/>
      <c r="D47" s="230"/>
      <c r="E47" s="230"/>
      <c r="F47" s="231"/>
      <c r="G47" s="22">
        <v>38</v>
      </c>
      <c r="H47" s="42">
        <v>25073649</v>
      </c>
      <c r="I47" s="42">
        <v>0</v>
      </c>
    </row>
    <row r="48" spans="1:9" ht="22.15" customHeight="1" x14ac:dyDescent="0.2">
      <c r="A48" s="238" t="s">
        <v>277</v>
      </c>
      <c r="B48" s="239"/>
      <c r="C48" s="239"/>
      <c r="D48" s="239"/>
      <c r="E48" s="239"/>
      <c r="F48" s="240"/>
      <c r="G48" s="21">
        <v>39</v>
      </c>
      <c r="H48" s="43">
        <f>H44+H45+H46+H47</f>
        <v>25073649</v>
      </c>
      <c r="I48" s="43">
        <f>I44+I45+I46+I47</f>
        <v>15000000</v>
      </c>
    </row>
    <row r="49" spans="1:9" ht="24.6" customHeight="1" x14ac:dyDescent="0.2">
      <c r="A49" s="229" t="s">
        <v>278</v>
      </c>
      <c r="B49" s="230"/>
      <c r="C49" s="230"/>
      <c r="D49" s="230"/>
      <c r="E49" s="230"/>
      <c r="F49" s="231"/>
      <c r="G49" s="22">
        <v>40</v>
      </c>
      <c r="H49" s="42">
        <v>-15623935</v>
      </c>
      <c r="I49" s="42">
        <v>-21603272</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-399111</v>
      </c>
      <c r="I53" s="42">
        <v>-419191</v>
      </c>
    </row>
    <row r="54" spans="1:9" ht="30.6" customHeight="1" x14ac:dyDescent="0.2">
      <c r="A54" s="238" t="s">
        <v>283</v>
      </c>
      <c r="B54" s="239"/>
      <c r="C54" s="239"/>
      <c r="D54" s="239"/>
      <c r="E54" s="239"/>
      <c r="F54" s="240"/>
      <c r="G54" s="21">
        <v>45</v>
      </c>
      <c r="H54" s="43">
        <f>H49+H50+H51+H52+H53</f>
        <v>-16023046</v>
      </c>
      <c r="I54" s="43">
        <f>I49+I50+I51+I52+I53</f>
        <v>-22022463</v>
      </c>
    </row>
    <row r="55" spans="1:9" ht="29.45" customHeight="1" x14ac:dyDescent="0.2">
      <c r="A55" s="259" t="s">
        <v>284</v>
      </c>
      <c r="B55" s="260"/>
      <c r="C55" s="260"/>
      <c r="D55" s="260"/>
      <c r="E55" s="260"/>
      <c r="F55" s="261"/>
      <c r="G55" s="21">
        <v>46</v>
      </c>
      <c r="H55" s="43">
        <f>H48+H54</f>
        <v>9050603</v>
      </c>
      <c r="I55" s="43">
        <f>I48+I54</f>
        <v>-7022463</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-10255532</v>
      </c>
      <c r="I57" s="43">
        <f>I27+I42+I55+I56</f>
        <v>12540853</v>
      </c>
    </row>
    <row r="58" spans="1:9" ht="24" customHeight="1" x14ac:dyDescent="0.2">
      <c r="A58" s="262" t="s">
        <v>287</v>
      </c>
      <c r="B58" s="263"/>
      <c r="C58" s="263"/>
      <c r="D58" s="263"/>
      <c r="E58" s="263"/>
      <c r="F58" s="264"/>
      <c r="G58" s="22">
        <v>49</v>
      </c>
      <c r="H58" s="42">
        <v>16196147</v>
      </c>
      <c r="I58" s="42">
        <v>5940615</v>
      </c>
    </row>
    <row r="59" spans="1:9" ht="31.15" customHeight="1" x14ac:dyDescent="0.2">
      <c r="A59" s="256" t="s">
        <v>288</v>
      </c>
      <c r="B59" s="257"/>
      <c r="C59" s="257"/>
      <c r="D59" s="257"/>
      <c r="E59" s="257"/>
      <c r="F59" s="258"/>
      <c r="G59" s="23">
        <v>50</v>
      </c>
      <c r="H59" s="44">
        <f>H57+H58</f>
        <v>5940615</v>
      </c>
      <c r="I59" s="44">
        <f>I57+I58</f>
        <v>18481468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391</v>
      </c>
      <c r="B2" s="186"/>
      <c r="C2" s="186"/>
      <c r="D2" s="186"/>
      <c r="E2" s="186"/>
      <c r="F2" s="186"/>
      <c r="G2" s="186"/>
      <c r="H2" s="186"/>
      <c r="I2" s="186"/>
    </row>
    <row r="3" spans="1:9" x14ac:dyDescent="0.2">
      <c r="A3" s="279" t="s">
        <v>501</v>
      </c>
      <c r="B3" s="280"/>
      <c r="C3" s="280"/>
      <c r="D3" s="280"/>
      <c r="E3" s="280"/>
      <c r="F3" s="280"/>
      <c r="G3" s="280"/>
      <c r="H3" s="280"/>
      <c r="I3" s="280"/>
    </row>
    <row r="4" spans="1:9" x14ac:dyDescent="0.2">
      <c r="A4" s="232" t="s">
        <v>392</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451</v>
      </c>
      <c r="B12" s="266"/>
      <c r="C12" s="266"/>
      <c r="D12" s="266"/>
      <c r="E12" s="266"/>
      <c r="F12" s="266"/>
      <c r="G12" s="26">
        <v>5</v>
      </c>
      <c r="H12" s="47">
        <v>0</v>
      </c>
      <c r="I12" s="47">
        <v>0</v>
      </c>
    </row>
    <row r="13" spans="1:9" x14ac:dyDescent="0.2">
      <c r="A13" s="278" t="s">
        <v>452</v>
      </c>
      <c r="B13" s="278"/>
      <c r="C13" s="278"/>
      <c r="D13" s="278"/>
      <c r="E13" s="278"/>
      <c r="F13" s="278"/>
      <c r="G13" s="115">
        <v>6</v>
      </c>
      <c r="H13" s="116">
        <f>SUM(H8:H12)</f>
        <v>0</v>
      </c>
      <c r="I13" s="116">
        <f>SUM(I8:I12)</f>
        <v>0</v>
      </c>
    </row>
    <row r="14" spans="1:9" x14ac:dyDescent="0.2">
      <c r="A14" s="266" t="s">
        <v>453</v>
      </c>
      <c r="B14" s="266"/>
      <c r="C14" s="266"/>
      <c r="D14" s="266"/>
      <c r="E14" s="266"/>
      <c r="F14" s="266"/>
      <c r="G14" s="26">
        <v>7</v>
      </c>
      <c r="H14" s="47">
        <v>0</v>
      </c>
      <c r="I14" s="47">
        <v>0</v>
      </c>
    </row>
    <row r="15" spans="1:9" x14ac:dyDescent="0.2">
      <c r="A15" s="266" t="s">
        <v>454</v>
      </c>
      <c r="B15" s="266"/>
      <c r="C15" s="266"/>
      <c r="D15" s="266"/>
      <c r="E15" s="266"/>
      <c r="F15" s="266"/>
      <c r="G15" s="26">
        <v>8</v>
      </c>
      <c r="H15" s="47">
        <v>0</v>
      </c>
      <c r="I15" s="47">
        <v>0</v>
      </c>
    </row>
    <row r="16" spans="1:9" x14ac:dyDescent="0.2">
      <c r="A16" s="266" t="s">
        <v>455</v>
      </c>
      <c r="B16" s="266"/>
      <c r="C16" s="266"/>
      <c r="D16" s="266"/>
      <c r="E16" s="266"/>
      <c r="F16" s="266"/>
      <c r="G16" s="26">
        <v>9</v>
      </c>
      <c r="H16" s="47">
        <v>0</v>
      </c>
      <c r="I16" s="47">
        <v>0</v>
      </c>
    </row>
    <row r="17" spans="1:9" x14ac:dyDescent="0.2">
      <c r="A17" s="266" t="s">
        <v>456</v>
      </c>
      <c r="B17" s="266"/>
      <c r="C17" s="266"/>
      <c r="D17" s="266"/>
      <c r="E17" s="266"/>
      <c r="F17" s="266"/>
      <c r="G17" s="26">
        <v>10</v>
      </c>
      <c r="H17" s="47">
        <v>0</v>
      </c>
      <c r="I17" s="47">
        <v>0</v>
      </c>
    </row>
    <row r="18" spans="1:9" ht="12.75" customHeight="1" x14ac:dyDescent="0.2">
      <c r="A18" s="266" t="s">
        <v>457</v>
      </c>
      <c r="B18" s="266"/>
      <c r="C18" s="266"/>
      <c r="D18" s="266"/>
      <c r="E18" s="266"/>
      <c r="F18" s="266"/>
      <c r="G18" s="26">
        <v>11</v>
      </c>
      <c r="H18" s="47">
        <v>0</v>
      </c>
      <c r="I18" s="47">
        <v>0</v>
      </c>
    </row>
    <row r="19" spans="1:9" x14ac:dyDescent="0.2">
      <c r="A19" s="266" t="s">
        <v>458</v>
      </c>
      <c r="B19" s="266"/>
      <c r="C19" s="266"/>
      <c r="D19" s="266"/>
      <c r="E19" s="266"/>
      <c r="F19" s="266"/>
      <c r="G19" s="26">
        <v>12</v>
      </c>
      <c r="H19" s="47">
        <v>0</v>
      </c>
      <c r="I19" s="47">
        <v>0</v>
      </c>
    </row>
    <row r="20" spans="1:9" ht="12.75" customHeight="1" x14ac:dyDescent="0.2">
      <c r="A20" s="275" t="s">
        <v>459</v>
      </c>
      <c r="B20" s="276"/>
      <c r="C20" s="276"/>
      <c r="D20" s="276"/>
      <c r="E20" s="276"/>
      <c r="F20" s="277"/>
      <c r="G20" s="115">
        <v>13</v>
      </c>
      <c r="H20" s="116">
        <f>SUM(H14:H19)</f>
        <v>0</v>
      </c>
      <c r="I20" s="116">
        <f>SUM(I14:I19)</f>
        <v>0</v>
      </c>
    </row>
    <row r="21" spans="1:9" ht="27.6" customHeight="1" x14ac:dyDescent="0.2">
      <c r="A21" s="272" t="s">
        <v>460</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462</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463</v>
      </c>
      <c r="B35" s="267"/>
      <c r="C35" s="267"/>
      <c r="D35" s="267"/>
      <c r="E35" s="267"/>
      <c r="F35" s="267"/>
      <c r="G35" s="27">
        <v>27</v>
      </c>
      <c r="H35" s="48">
        <f>SUM(H30:H34)</f>
        <v>0</v>
      </c>
      <c r="I35" s="48">
        <f>SUM(I30:I34)</f>
        <v>0</v>
      </c>
    </row>
    <row r="36" spans="1:9" ht="28.15" customHeight="1" x14ac:dyDescent="0.2">
      <c r="A36" s="272" t="s">
        <v>461</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464</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465</v>
      </c>
      <c r="B48" s="267"/>
      <c r="C48" s="267"/>
      <c r="D48" s="267"/>
      <c r="E48" s="267"/>
      <c r="F48" s="267"/>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H48" sqref="H48:I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44927</v>
      </c>
      <c r="F2" s="4" t="s">
        <v>327</v>
      </c>
      <c r="G2" s="9">
        <v>45291</v>
      </c>
      <c r="H2" s="51"/>
      <c r="I2" s="51"/>
      <c r="J2" s="51"/>
      <c r="K2" s="50"/>
      <c r="X2" s="52" t="s">
        <v>501</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22454947</v>
      </c>
      <c r="I7" s="56">
        <v>11693820</v>
      </c>
      <c r="J7" s="56">
        <v>1122747</v>
      </c>
      <c r="K7" s="56">
        <v>1181838</v>
      </c>
      <c r="L7" s="56">
        <v>141524</v>
      </c>
      <c r="M7" s="56">
        <v>0</v>
      </c>
      <c r="N7" s="56">
        <v>3037997</v>
      </c>
      <c r="O7" s="56">
        <v>0</v>
      </c>
      <c r="P7" s="56">
        <v>0</v>
      </c>
      <c r="Q7" s="56">
        <v>0</v>
      </c>
      <c r="R7" s="56">
        <v>0</v>
      </c>
      <c r="S7" s="56">
        <v>0</v>
      </c>
      <c r="T7" s="56">
        <v>0</v>
      </c>
      <c r="U7" s="56">
        <v>14744060</v>
      </c>
      <c r="V7" s="56">
        <v>4058717</v>
      </c>
      <c r="W7" s="57">
        <f>H7+I7+J7+K7-L7+M7+N7+O7+P7+Q7+R7+U7+V7+S7+T7</f>
        <v>58152602</v>
      </c>
      <c r="X7" s="56">
        <v>0</v>
      </c>
      <c r="Y7" s="57">
        <f>W7+X7</f>
        <v>58152602</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14744060</v>
      </c>
      <c r="V10" s="57">
        <f t="shared" si="2"/>
        <v>4058717</v>
      </c>
      <c r="W10" s="57">
        <f t="shared" si="2"/>
        <v>58152602</v>
      </c>
      <c r="X10" s="57">
        <f t="shared" si="2"/>
        <v>0</v>
      </c>
      <c r="Y10" s="57">
        <f t="shared" si="2"/>
        <v>58152602</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6983631</v>
      </c>
      <c r="W11" s="57">
        <f t="shared" ref="W11:W29" si="3">H11+I11+J11+K11-L11+M11+N11+O11+P11+Q11+R11+U11+V11+S11+T11</f>
        <v>6983631</v>
      </c>
      <c r="X11" s="56">
        <v>0</v>
      </c>
      <c r="Y11" s="57">
        <f t="shared" ref="Y11:Y29" si="4">W11+X11</f>
        <v>6983631</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f>V7</f>
        <v>4058717</v>
      </c>
      <c r="V27" s="56">
        <f>-V7</f>
        <v>-4058717</v>
      </c>
      <c r="W27" s="57">
        <f t="shared" si="3"/>
        <v>0</v>
      </c>
      <c r="X27" s="56">
        <v>0</v>
      </c>
      <c r="Y27" s="57">
        <f t="shared" si="4"/>
        <v>0</v>
      </c>
    </row>
    <row r="28" spans="1:25" x14ac:dyDescent="0.2">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487</v>
      </c>
      <c r="B30" s="306"/>
      <c r="C30" s="306"/>
      <c r="D30" s="306"/>
      <c r="E30" s="306"/>
      <c r="F30" s="306"/>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18802777</v>
      </c>
      <c r="V30" s="59">
        <f t="shared" si="5"/>
        <v>6983631</v>
      </c>
      <c r="W30" s="59">
        <f t="shared" si="5"/>
        <v>65136233</v>
      </c>
      <c r="X30" s="59">
        <f t="shared" si="5"/>
        <v>0</v>
      </c>
      <c r="Y30" s="59">
        <f t="shared" si="5"/>
        <v>65136233</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6983631</v>
      </c>
      <c r="W33" s="57">
        <f t="shared" si="7"/>
        <v>6983631</v>
      </c>
      <c r="X33" s="57">
        <f t="shared" si="7"/>
        <v>0</v>
      </c>
      <c r="Y33" s="57">
        <f t="shared" si="7"/>
        <v>6983631</v>
      </c>
    </row>
    <row r="34" spans="1:25" ht="30.75" customHeight="1" x14ac:dyDescent="0.2">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4058717</v>
      </c>
      <c r="V34" s="59">
        <f t="shared" si="8"/>
        <v>-4058717</v>
      </c>
      <c r="W34" s="59">
        <f t="shared" si="8"/>
        <v>0</v>
      </c>
      <c r="X34" s="59">
        <f t="shared" si="8"/>
        <v>0</v>
      </c>
      <c r="Y34" s="59">
        <f t="shared" si="8"/>
        <v>0</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18802777</v>
      </c>
      <c r="V36" s="56">
        <f>'Balance sheet'!H95</f>
        <v>6983631</v>
      </c>
      <c r="W36" s="57">
        <f>H36+I36+J36+K36-L36+M36+N36+O36+P36+Q36+R36+U36+V36+S36+T36</f>
        <v>65136233</v>
      </c>
      <c r="X36" s="56">
        <v>0</v>
      </c>
      <c r="Y36" s="57">
        <f t="shared" ref="Y36:Y38" si="9">W36+X36</f>
        <v>65136233</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490</v>
      </c>
      <c r="B39" s="288"/>
      <c r="C39" s="288"/>
      <c r="D39" s="288"/>
      <c r="E39" s="288"/>
      <c r="F39" s="288"/>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18802777</v>
      </c>
      <c r="V39" s="57">
        <f t="shared" si="11"/>
        <v>6983631</v>
      </c>
      <c r="W39" s="57">
        <f t="shared" si="11"/>
        <v>65136233</v>
      </c>
      <c r="X39" s="57">
        <f t="shared" si="11"/>
        <v>0</v>
      </c>
      <c r="Y39" s="57">
        <f t="shared" si="11"/>
        <v>65136233</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10720253</v>
      </c>
      <c r="W40" s="57">
        <f t="shared" ref="W40:W58" si="12">H40+I40+J40+K40-L40+M40+N40+O40+P40+Q40+R40+U40+V40+S40+T40</f>
        <v>10720253</v>
      </c>
      <c r="X40" s="56">
        <v>0</v>
      </c>
      <c r="Y40" s="57">
        <f t="shared" ref="Y40:Y58" si="13">W40+X40</f>
        <v>10720253</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-37696</v>
      </c>
      <c r="I48" s="56">
        <v>37696</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f>'Balance sheet'!H95</f>
        <v>6983631</v>
      </c>
      <c r="V56" s="56">
        <f>-'Balance sheet'!H95</f>
        <v>-6983631</v>
      </c>
      <c r="W56" s="57">
        <f t="shared" si="12"/>
        <v>0</v>
      </c>
      <c r="X56" s="56">
        <v>0</v>
      </c>
      <c r="Y56" s="57">
        <f t="shared" si="13"/>
        <v>0</v>
      </c>
    </row>
    <row r="57" spans="1:25" x14ac:dyDescent="0.2">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494</v>
      </c>
      <c r="B59" s="306"/>
      <c r="C59" s="306"/>
      <c r="D59" s="306"/>
      <c r="E59" s="306"/>
      <c r="F59" s="306"/>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25786408</v>
      </c>
      <c r="V59" s="59">
        <f>SUM(V39:V58)</f>
        <v>10720253</v>
      </c>
      <c r="W59" s="59">
        <f>SUM(W39:W58)</f>
        <v>75856486</v>
      </c>
      <c r="X59" s="59">
        <f>SUM(X39:X58)</f>
        <v>0</v>
      </c>
      <c r="Y59" s="59">
        <f>SUM(Y39:Y58)</f>
        <v>75856486</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496</v>
      </c>
      <c r="B61" s="310"/>
      <c r="C61" s="310"/>
      <c r="D61" s="310"/>
      <c r="E61" s="310"/>
      <c r="F61" s="310"/>
      <c r="G61" s="7">
        <v>52</v>
      </c>
      <c r="H61" s="57">
        <f t="shared" ref="H61:T61" si="15">SUM(H41:H49)</f>
        <v>-37696</v>
      </c>
      <c r="I61" s="57">
        <f t="shared" si="15"/>
        <v>37696</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9" t="s">
        <v>497</v>
      </c>
      <c r="B62" s="310"/>
      <c r="C62" s="310"/>
      <c r="D62" s="310"/>
      <c r="E62" s="310"/>
      <c r="F62" s="310"/>
      <c r="G62" s="7">
        <v>53</v>
      </c>
      <c r="H62" s="57">
        <f t="shared" ref="H62:T62" si="16">H40+H61</f>
        <v>-37696</v>
      </c>
      <c r="I62" s="57">
        <f t="shared" si="16"/>
        <v>37696</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10720253</v>
      </c>
      <c r="W62" s="57">
        <f>W40+W61</f>
        <v>10720253</v>
      </c>
      <c r="X62" s="57">
        <f>X40+X61</f>
        <v>0</v>
      </c>
      <c r="Y62" s="57">
        <f>Y40+Y61</f>
        <v>10720253</v>
      </c>
    </row>
    <row r="63" spans="1:25" ht="29.25" customHeight="1" x14ac:dyDescent="0.2">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6983631</v>
      </c>
      <c r="V63" s="59">
        <f>SUM(V50:V58)</f>
        <v>-6983631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sqref="A1:I40"/>
    </sheetView>
  </sheetViews>
  <sheetFormatPr defaultRowHeight="12.75" x14ac:dyDescent="0.2"/>
  <cols>
    <col min="9" max="9" width="97.5703125" customWidth="1"/>
  </cols>
  <sheetData>
    <row r="1" spans="1:9" x14ac:dyDescent="0.2">
      <c r="A1" s="314" t="s">
        <v>529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76" customHeight="1" x14ac:dyDescent="0.2">
      <c r="A40" s="315"/>
      <c r="B40" s="315"/>
      <c r="C40" s="315"/>
      <c r="D40" s="315"/>
      <c r="E40" s="315"/>
      <c r="F40" s="315"/>
      <c r="G40" s="315"/>
      <c r="H40" s="315"/>
      <c r="I40" s="315"/>
    </row>
    <row r="41" spans="1:9" ht="409.5" customHeight="1" x14ac:dyDescent="0.2">
      <c r="A41" s="316" t="s">
        <v>530</v>
      </c>
      <c r="B41" s="317"/>
      <c r="C41" s="317"/>
      <c r="D41" s="317"/>
      <c r="E41" s="317"/>
      <c r="F41" s="317"/>
      <c r="G41" s="317"/>
      <c r="H41" s="317"/>
      <c r="I41" s="317"/>
    </row>
    <row r="42" spans="1:9" ht="189"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2023-10-27T12:54:46Z</cp:lastPrinted>
  <dcterms:created xsi:type="dcterms:W3CDTF">2008-10-17T11:51:54Z</dcterms:created>
  <dcterms:modified xsi:type="dcterms:W3CDTF">2024-02-29T08:50:53Z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