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30.04.2025 – revidirani\Konsolidirano\"/>
    </mc:Choice>
  </mc:AlternateContent>
  <xr:revisionPtr revIDLastSave="0" documentId="8_{89EDE99F-8B6F-4D90-A40E-21F0BE36C748}" xr6:coauthVersionLast="47" xr6:coauthVersionMax="47" xr10:uidLastSave="{00000000-0000-0000-0000-000000000000}"/>
  <bookViews>
    <workbookView xWindow="3510" yWindow="570" windowWidth="15045" windowHeight="1491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36" i="22" l="1"/>
  <c r="L36" i="22"/>
  <c r="L7" i="22"/>
  <c r="T36" i="22" l="1"/>
  <c r="S36" i="22"/>
  <c r="R36" i="22"/>
  <c r="Q36" i="22"/>
  <c r="P36" i="22"/>
  <c r="O36" i="22"/>
  <c r="N36" i="22"/>
  <c r="M36" i="22"/>
  <c r="K36" i="22"/>
  <c r="J36" i="22"/>
  <c r="H36" i="22"/>
  <c r="V27" i="22"/>
  <c r="U27" i="22"/>
  <c r="T7" i="22"/>
  <c r="S7" i="22"/>
  <c r="R7" i="22"/>
  <c r="Q7" i="22"/>
  <c r="P7" i="22"/>
  <c r="O7" i="22"/>
  <c r="N7" i="22"/>
  <c r="M7" i="22"/>
  <c r="K7" i="22"/>
  <c r="J7" i="22"/>
  <c r="I90" i="19" l="1"/>
  <c r="H90" i="19"/>
  <c r="I97" i="19"/>
  <c r="H97" i="19"/>
  <c r="H107" i="19" l="1"/>
  <c r="I89" i="19"/>
  <c r="I107" i="19"/>
  <c r="I108" i="19" s="1"/>
  <c r="H89" i="19"/>
  <c r="W41" i="22"/>
  <c r="W42" i="22"/>
  <c r="W43" i="22"/>
  <c r="W44" i="22"/>
  <c r="W45" i="22"/>
  <c r="W46" i="22"/>
  <c r="W47" i="22"/>
  <c r="W48" i="22"/>
  <c r="W49" i="22"/>
  <c r="W50" i="22"/>
  <c r="W51" i="22"/>
  <c r="W52" i="22"/>
  <c r="W53" i="22"/>
  <c r="W54" i="22"/>
  <c r="Y54" i="22" s="1"/>
  <c r="W55"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H21" i="21"/>
  <c r="I69" i="19" l="1"/>
  <c r="I78" i="18" l="1"/>
  <c r="H78" i="18"/>
  <c r="Y58" i="22" l="1"/>
  <c r="Y57"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X61" i="22"/>
  <c r="X62" i="22" s="1"/>
  <c r="I63" i="22"/>
  <c r="J63" i="22"/>
  <c r="K63" i="22"/>
  <c r="L63" i="22"/>
  <c r="M63" i="22"/>
  <c r="N63" i="22"/>
  <c r="O63" i="22"/>
  <c r="P63" i="22"/>
  <c r="Q63" i="22"/>
  <c r="R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X39" i="22"/>
  <c r="X59" i="22" s="1"/>
  <c r="H39" i="22"/>
  <c r="H59" i="22" s="1"/>
  <c r="Y34" i="22" l="1"/>
  <c r="W34" i="22"/>
  <c r="Y32" i="22"/>
  <c r="Y33" i="22" s="1"/>
  <c r="W32" i="22"/>
  <c r="W33" i="22" s="1"/>
  <c r="Y61" i="22"/>
  <c r="W61" i="22"/>
  <c r="Y37" i="22"/>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I30" i="22"/>
  <c r="W10" i="22"/>
  <c r="W30" i="22" s="1"/>
  <c r="I49" i="21"/>
  <c r="I35" i="21"/>
  <c r="I29" i="21"/>
  <c r="H35" i="21"/>
  <c r="H29" i="21"/>
  <c r="I54" i="20"/>
  <c r="H54" i="20"/>
  <c r="I48" i="20"/>
  <c r="H48" i="20"/>
  <c r="I41" i="20"/>
  <c r="H41" i="20"/>
  <c r="I35" i="20"/>
  <c r="H35" i="20"/>
  <c r="I19" i="20"/>
  <c r="H19" i="20"/>
  <c r="H9" i="20"/>
  <c r="I9" i="20"/>
  <c r="I55" i="20" l="1"/>
  <c r="H55" i="20"/>
  <c r="I42" i="20"/>
  <c r="I36" i="21"/>
  <c r="I51" i="21" s="1"/>
  <c r="I53" i="21" s="1"/>
  <c r="H42" i="20"/>
  <c r="H36" i="21"/>
  <c r="H51" i="21" s="1"/>
  <c r="H53" i="21" s="1"/>
  <c r="H69" i="19"/>
  <c r="I47" i="19"/>
  <c r="H47" i="19"/>
  <c r="H36" i="19"/>
  <c r="I36" i="19"/>
  <c r="I28" i="19"/>
  <c r="H28" i="19"/>
  <c r="I25" i="19"/>
  <c r="H25" i="19"/>
  <c r="I19" i="19"/>
  <c r="H19" i="19"/>
  <c r="I15" i="19"/>
  <c r="H15" i="19"/>
  <c r="I7" i="19"/>
  <c r="H7" i="19"/>
  <c r="I117" i="18"/>
  <c r="H117" i="18"/>
  <c r="I105" i="18"/>
  <c r="H105" i="18"/>
  <c r="I98" i="18"/>
  <c r="H98" i="18"/>
  <c r="I91" i="18"/>
  <c r="H91" i="18"/>
  <c r="U36" i="22" s="1"/>
  <c r="I94" i="18"/>
  <c r="V40" i="22" s="1"/>
  <c r="H94" i="18"/>
  <c r="V36" i="22" s="1"/>
  <c r="I60" i="18"/>
  <c r="H60" i="18"/>
  <c r="H53" i="18"/>
  <c r="I53" i="18"/>
  <c r="I45" i="18"/>
  <c r="H45" i="18"/>
  <c r="H17" i="18"/>
  <c r="W40" i="22" l="1"/>
  <c r="V62" i="22"/>
  <c r="V56" i="22"/>
  <c r="V63" i="22" s="1"/>
  <c r="U56" i="22"/>
  <c r="V39" i="22"/>
  <c r="W36" i="22"/>
  <c r="U39" i="22"/>
  <c r="H59" i="19"/>
  <c r="I59" i="19"/>
  <c r="H75" i="18"/>
  <c r="H133" i="18" s="1"/>
  <c r="H13" i="19"/>
  <c r="H60" i="19" s="1"/>
  <c r="H44" i="18"/>
  <c r="I75" i="18"/>
  <c r="I133" i="18" s="1"/>
  <c r="I13" i="19"/>
  <c r="I60" i="19" s="1"/>
  <c r="I44" i="18"/>
  <c r="I38" i="18"/>
  <c r="H38" i="18"/>
  <c r="I27" i="18"/>
  <c r="H27" i="18"/>
  <c r="I17" i="18"/>
  <c r="H10" i="18"/>
  <c r="I10" i="18"/>
  <c r="W56" i="22" l="1"/>
  <c r="U63" i="22"/>
  <c r="U59" i="22"/>
  <c r="V59" i="22"/>
  <c r="Y40" i="22"/>
  <c r="Y62" i="22" s="1"/>
  <c r="W62" i="22"/>
  <c r="W39" i="22"/>
  <c r="W59" i="22" s="1"/>
  <c r="Y36" i="22"/>
  <c r="Y39" i="22" s="1"/>
  <c r="H63" i="19"/>
  <c r="H9" i="18"/>
  <c r="H72" i="18" s="1"/>
  <c r="H134" i="18" s="1"/>
  <c r="I62" i="19"/>
  <c r="I63" i="19"/>
  <c r="H62" i="19"/>
  <c r="H61" i="19"/>
  <c r="H8" i="20" s="1"/>
  <c r="H18" i="20" s="1"/>
  <c r="H24" i="20" s="1"/>
  <c r="H27" i="20" s="1"/>
  <c r="H57" i="20" s="1"/>
  <c r="H59" i="20" s="1"/>
  <c r="I61" i="19"/>
  <c r="I8" i="20" s="1"/>
  <c r="I18" i="20" s="1"/>
  <c r="I24" i="20" s="1"/>
  <c r="I27" i="20" s="1"/>
  <c r="I57" i="20" s="1"/>
  <c r="I59" i="20" s="1"/>
  <c r="I9" i="18"/>
  <c r="I72" i="18" s="1"/>
  <c r="I134" i="18" s="1"/>
  <c r="Y56" i="22" l="1"/>
  <c r="Y63" i="22" s="1"/>
  <c r="W63" i="22"/>
  <c r="H66" i="19"/>
  <c r="H85" i="19" s="1"/>
  <c r="H67" i="19"/>
  <c r="H86" i="19" s="1"/>
  <c r="H112" i="19" s="1"/>
  <c r="I66" i="19"/>
  <c r="I85" i="19" s="1"/>
  <c r="I67" i="19"/>
  <c r="I86" i="19" s="1"/>
  <c r="I112" i="19" s="1"/>
  <c r="I65" i="19"/>
  <c r="H65" i="19"/>
  <c r="H111" i="19" l="1"/>
  <c r="H110" i="19" s="1"/>
  <c r="H84" i="19"/>
  <c r="I111" i="19"/>
  <c r="I110" i="19" s="1"/>
  <c r="I84" i="19"/>
  <c r="Y59" i="22"/>
</calcChain>
</file>

<file path=xl/sharedStrings.xml><?xml version="1.0" encoding="utf-8"?>
<sst xmlns="http://schemas.openxmlformats.org/spreadsheetml/2006/main" count="539" uniqueCount="473">
  <si>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</si>
  <si>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</si>
  <si>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</si>
  <si>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</si>
  <si>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</si>
  <si>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</si>
  <si>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</si>
  <si>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</si>
  <si>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</si>
  <si>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</si>
  <si>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</si>
  <si>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</si>
  <si>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</si>
  <si>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</si>
  <si>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</si>
  <si>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</si>
  <si>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</si>
  <si>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</si>
  <si>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</si>
  <si>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</si>
  <si>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</si>
  <si>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</si>
  <si>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</si>
  <si>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</si>
  <si>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</si>
  <si>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</si>
  <si>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</si>
  <si>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</si>
  <si>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</si>
  <si>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</si>
  <si>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</si>
  <si>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</si>
  <si>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</si>
  <si>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</si>
  <si>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</si>
  <si>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</si>
  <si>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</si>
  <si>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</si>
  <si>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</si>
  <si>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</si>
  <si>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</si>
  <si>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</si>
  <si>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</si>
  <si>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</si>
  <si>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</si>
  <si>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</si>
  <si>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</si>
  <si>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</si>
  <si>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</si>
  <si>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</si>
  <si>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</si>
  <si>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</si>
  <si>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</si>
  <si>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</si>
  <si>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</si>
  <si>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</si>
  <si>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</si>
  <si>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</si>
  <si>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</si>
  <si>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</si>
  <si>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</si>
  <si>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</si>
  <si>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</si>
  <si>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</si>
  <si>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</si>
  <si>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</si>
  <si>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</si>
  <si>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</si>
  <si>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</si>
  <si>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</si>
  <si>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</si>
  <si>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</si>
  <si>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</si>
  <si>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</si>
  <si>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</si>
  <si>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</si>
  <si>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</si>
  <si>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</si>
  <si>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</si>
  <si>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</si>
  <si>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</si>
  <si>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</si>
  <si>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</si>
  <si>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</si>
  <si>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</si>
  <si>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</si>
  <si>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</si>
  <si>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</si>
  <si>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</si>
  <si>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</si>
  <si>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</si>
  <si>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</si>
  <si>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</si>
  <si>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</si>
  <si>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</si>
  <si>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</si>
  <si>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</si>
  <si>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</si>
  <si>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</si>
  <si>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</si>
  <si>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</si>
  <si>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</si>
  <si>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</si>
  <si>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</si>
  <si>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</si>
  <si>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</si>
  <si>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</si>
  <si>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</si>
  <si>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</si>
  <si>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</si>
  <si>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</si>
  <si>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</si>
  <si>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</si>
  <si>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</si>
  <si>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</si>
  <si>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</si>
  <si>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</si>
  <si>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</si>
  <si>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</si>
  <si>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</si>
  <si>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</si>
  <si>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</si>
  <si>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</si>
  <si>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</si>
  <si>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</si>
  <si>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</si>
  <si>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</si>
  <si>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</si>
  <si>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</si>
  <si>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</si>
  <si>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</si>
  <si>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</si>
  <si>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</si>
  <si>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</si>
  <si>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</si>
  <si>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</si>
  <si>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</si>
  <si>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</si>
  <si>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</si>
  <si>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</si>
  <si>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</si>
  <si>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</si>
  <si>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</si>
  <si>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</si>
  <si>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</si>
  <si>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</si>
  <si>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</si>
  <si>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</si>
  <si>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</si>
  <si>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</si>
  <si>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</si>
  <si>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</si>
  <si>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</si>
  <si>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</si>
  <si>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</si>
  <si>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</si>
  <si>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</si>
  <si>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</si>
  <si>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</si>
  <si>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</si>
  <si>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</si>
  <si>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</si>
  <si>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</si>
  <si>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</si>
  <si>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</si>
  <si>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</si>
  <si>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</si>
  <si>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</si>
  <si>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</si>
  <si>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</si>
  <si>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</si>
  <si>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</si>
  <si>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</si>
  <si>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</si>
  <si>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</si>
  <si>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</si>
  <si>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</si>
  <si>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</si>
  <si>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</si>
  <si>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</si>
  <si>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</si>
  <si>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</si>
  <si>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</si>
  <si>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</si>
  <si>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</si>
  <si>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</si>
  <si>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</si>
  <si>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</si>
  <si>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</si>
  <si>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</si>
  <si>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</si>
  <si>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</si>
  <si>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</si>
  <si>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</si>
  <si>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</si>
  <si>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</si>
  <si>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</si>
  <si>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</si>
  <si>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</si>
  <si>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</si>
  <si>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</si>
  <si>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</si>
  <si>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</si>
  <si>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</si>
  <si>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</si>
  <si>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</si>
  <si>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</si>
  <si>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</si>
  <si>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</si>
  <si>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</si>
  <si>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</si>
  <si>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</si>
  <si>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</si>
  <si>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</si>
  <si>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</si>
  <si>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</si>
  <si>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</si>
  <si>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</si>
  <si>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</si>
  <si>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</si>
  <si>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</si>
  <si>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</si>
  <si>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</si>
  <si>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</si>
  <si>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</si>
  <si>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</si>
  <si>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</si>
  <si>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</si>
  <si>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</si>
  <si>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</si>
  <si>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</si>
  <si>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</si>
  <si>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</si>
  <si>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</si>
  <si>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</si>
  <si>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</si>
  <si>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</si>
  <si>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</si>
  <si>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</si>
  <si>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</si>
  <si>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</si>
  <si>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</si>
  <si>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</si>
  <si>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</si>
  <si>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</si>
  <si>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</si>
  <si>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</si>
  <si>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</si>
  <si>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</si>
  <si>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</si>
  <si>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</si>
  <si>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</si>
  <si>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</si>
  <si>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</si>
  <si>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</si>
  <si>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</si>
  <si>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</si>
  <si>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</si>
  <si>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</si>
  <si>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</si>
  <si>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</si>
  <si>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</si>
  <si>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</si>
  <si>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</si>
  <si>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</si>
  <si>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</si>
  <si>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</si>
  <si>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</si>
  <si>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</si>
  <si>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</si>
  <si>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</si>
  <si>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</si>
  <si>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</si>
  <si>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</si>
  <si>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</si>
  <si>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</si>
  <si>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</si>
  <si>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</si>
  <si>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</si>
  <si>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</si>
  <si>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</si>
  <si>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</si>
  <si>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</si>
  <si>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</si>
  <si>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</si>
  <si>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</si>
  <si>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</si>
  <si>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</si>
  <si>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</si>
  <si>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</si>
  <si>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</si>
  <si>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</si>
  <si>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</si>
  <si>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</si>
  <si>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</si>
  <si>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</si>
  <si>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</si>
  <si>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</si>
  <si>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</si>
  <si>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</si>
  <si>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</si>
  <si>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</si>
  <si>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</si>
  <si>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</si>
  <si>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</si>
  <si>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</si>
  <si>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</si>
  <si>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</si>
  <si>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</si>
  <si>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</si>
  <si>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</si>
  <si>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</si>
  <si>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</si>
  <si>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</si>
  <si>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</si>
  <si>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</si>
  <si>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</si>
  <si>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</si>
  <si>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</si>
  <si>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</si>
  <si>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</si>
  <si>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</si>
  <si>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</si>
  <si>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</si>
  <si>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</si>
  <si>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</si>
  <si>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</si>
  <si>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</si>
  <si>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</si>
  <si>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</si>
  <si>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</si>
  <si>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</si>
  <si>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</si>
  <si>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</si>
  <si>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</si>
  <si>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</si>
  <si>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</si>
  <si>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</si>
  <si>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</si>
  <si>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</si>
  <si>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</si>
  <si>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</si>
  <si>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</si>
  <si>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</si>
  <si>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</si>
  <si>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</si>
  <si>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</si>
  <si>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</si>
  <si>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</si>
  <si>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</si>
  <si>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</si>
  <si>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</si>
  <si>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</si>
  <si>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</si>
  <si>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</si>
  <si>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</si>
  <si>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</si>
  <si>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</si>
  <si>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</si>
  <si>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</si>
  <si>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</si>
  <si>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</si>
  <si>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</si>
  <si>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</si>
  <si>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</si>
  <si>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</si>
  <si>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</si>
  <si>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</si>
  <si>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</si>
  <si>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</si>
  <si>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</si>
  <si>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</si>
  <si>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</si>
  <si>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</si>
  <si>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</si>
  <si>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</si>
  <si>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</si>
  <si>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</si>
  <si>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</si>
  <si>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</si>
  <si>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</si>
  <si>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</si>
  <si>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</si>
  <si>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</si>
  <si>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</si>
  <si>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</si>
  <si>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</si>
  <si>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</si>
  <si>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</si>
  <si>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</si>
  <si>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</si>
  <si>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</si>
  <si>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</si>
  <si>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</si>
  <si>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</si>
  <si>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</si>
  <si>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</si>
  <si>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</si>
  <si>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</si>
  <si>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</si>
  <si>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</si>
  <si>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</si>
  <si>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</si>
  <si>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</si>
  <si>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</si>
  <si>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</si>
  <si>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</si>
  <si>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</si>
  <si>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</si>
  <si>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</si>
  <si>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</si>
  <si>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</si>
  <si>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</si>
  <si>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</si>
  <si>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</si>
  <si>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</si>
  <si>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</si>
  <si>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</si>
  <si>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</si>
  <si>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</si>
  <si>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</si>
  <si>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</si>
  <si>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</si>
  <si>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</si>
  <si>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</si>
  <si>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</si>
  <si>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</si>
  <si>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</si>
  <si>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</si>
  <si>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</si>
  <si>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</si>
  <si>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</si>
  <si>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</si>
  <si>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</si>
  <si>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</si>
  <si>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</si>
  <si>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</si>
  <si>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</si>
  <si>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</si>
  <si>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</si>
  <si>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</si>
  <si>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</si>
  <si>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</si>
  <si>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</si>
  <si>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03036138</t>
  </si>
  <si>
    <t>090006523</t>
  </si>
  <si>
    <t>51228874907</t>
  </si>
  <si>
    <t>74780000P0WHNTXNI633</t>
  </si>
  <si>
    <t>2574</t>
  </si>
  <si>
    <t>HR</t>
  </si>
  <si>
    <t>Luka Ploče d.d.</t>
  </si>
  <si>
    <t>Ploče</t>
  </si>
  <si>
    <t>Trg kralja Tomislava 21</t>
  </si>
  <si>
    <t>financije@luka-ploce.hr</t>
  </si>
  <si>
    <t>www.luka-ploce.hr</t>
  </si>
  <si>
    <t>DANIELA MARELIĆ</t>
  </si>
  <si>
    <t>020 603 223</t>
  </si>
  <si>
    <t>d.marelic@luka-ploce.hr</t>
  </si>
  <si>
    <t>PricewaterhouseCoopers d.o.o.</t>
  </si>
  <si>
    <t>Tanja Babac</t>
  </si>
  <si>
    <t xml:space="preserve">Obveznik: Grupa Luka Ploče </t>
  </si>
  <si>
    <t>Obveznik: Grupa Luka Ploče</t>
  </si>
  <si>
    <t>POMORSKI SERVIS LUKA PLOČE d.o.o</t>
  </si>
  <si>
    <t>PLOČANSKA PLOVIDBA d.o.o.</t>
  </si>
  <si>
    <t>LUKA ŠPED d.o.o.</t>
  </si>
  <si>
    <t>TRG KRALJA TOMISLAVA 21</t>
  </si>
  <si>
    <t>VLADIMIRA NAZORA 47</t>
  </si>
  <si>
    <t>Lučka cesta bb</t>
  </si>
  <si>
    <t>NEW CONCRETE TECHNOLOGIES d.o.o.</t>
  </si>
  <si>
    <t>u razdoblju 01.01.2024 do 31.12.2024</t>
  </si>
  <si>
    <r>
      <t xml:space="preserve">                   BILJEŠKE UZ FINANCIJSKE IZVJEŠTAJE - GFI
Naziv izdavatelja: </t>
    </r>
    <r>
      <rPr>
        <u/>
        <sz val="10"/>
        <rFont val="Arial"/>
        <family val="2"/>
        <charset val="238"/>
      </rPr>
      <t xml:space="preserve">   LUKA PLOČE D.D.                                               </t>
    </r>
    <r>
      <rPr>
        <u/>
        <sz val="10"/>
        <color theme="0"/>
        <rFont val="Arial"/>
        <family val="2"/>
        <charset val="238"/>
      </rPr>
      <t>.</t>
    </r>
    <r>
      <rPr>
        <sz val="10"/>
        <rFont val="Arial"/>
        <family val="2"/>
        <charset val="238"/>
      </rPr>
      <t xml:space="preserve">
OIB:   </t>
    </r>
    <r>
      <rPr>
        <u/>
        <sz val="10"/>
        <rFont val="Arial"/>
        <family val="2"/>
        <charset val="238"/>
      </rPr>
      <t xml:space="preserve">  51228874907                                                                         </t>
    </r>
    <r>
      <rPr>
        <sz val="10"/>
        <rFont val="Arial"/>
        <family val="2"/>
        <charset val="238"/>
      </rPr>
      <t xml:space="preserve">
Izvještajno razdoblje:</t>
    </r>
    <r>
      <rPr>
        <u/>
        <sz val="10"/>
        <rFont val="Arial"/>
        <family val="2"/>
        <charset val="238"/>
      </rPr>
      <t xml:space="preserve">  01.01.2024.-31.12.2024.                                      </t>
    </r>
    <r>
      <rPr>
        <sz val="10"/>
        <rFont val="Arial"/>
        <family val="2"/>
        <charset val="238"/>
      </rPr>
      <t xml:space="preserv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</si>
  <si>
    <t>stanje na dan 31.12.2024</t>
  </si>
  <si>
    <t xml:space="preserve">Grupa Luka Ploče
Financijski izvještaji Grupe sastavljeni su sukladno Međunarodnim standardima financijskog izvještavanja (MSFI) koji su odobreni od Europske Unije (EU).
Sažetak značajnih računovodstvenih politika prikazan je u bilješki 3. uz revidirane financijske izvještaje. 
Društvo je također sastavilo konsolidirane financijske izvještaje na dan 31. prosinca 2024. godine i godinu koja je tada završila, u skladu s MSFI koji su odobreni od strane Europske Unije (EU) za Društvo i njegova ovisna društva (Grupa) koji su odobreni od strane Uprave. Nekonsolidirani i konsolidirani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4 do 36 uz revidirane financijske izvještaje.
Naziv, sjedište (adresa) izdavatelja, pravni oblik izdavatelja, država osnivanja, matični broj subjekta, osobni identifikacijski broj objavljeni su na stranici Opći podaci u bilješci 1 uz revidirane financijske izvještaje.
Usvojene računovodstvene politike pojašnjene su u bilješci 3 uz revidirane financijske izvještaje.
Grupa nema financijskih obveza po osnovi danih jamstava ili nepredviđenih izdataka koje nisu uključene u bilancu. Grupa nema obveza po osnovi mirovina.
Grupa nema predujmova i odobrenih kredita članovima administrativnih, upravljačkih i nadzornih tijela kao ni obveza dogovorenih u njihovu korist preko bilo kakvih jamstava.
Dugovanja koja dospijevaju nakon više od pet godina pojašnjena su u bilješci 30 uz revidirane financijske izvještaje.
Obveze po najmovima proizašle iz primjene MSFI 16 iskazane su u AOP 107 i AOP 123, a objašnjene u bilješci 30 i bilješci 35.
U 2024. godini u Grupi je bilo zaposleno prosječno 449 radnika. Grupa prati zaposlenike po kategorijama.
Nije bilo kapitalizacije plaća u 2024. godini. 
U 2024. godini članovi Uprave i 4 direktora članica Grupe po osnovi plaće i godišnjeg bonusa zaprimili su bruto iznos od 565 tisuća eura naknada članovima Uprave.
Članovi Nadzornog odbora Društva imaju pravo na naknadu koja je u 2024. godini istim isplaćena u ukupnom bruto iznosu od 47 tisuća eura.  
Stanja odgođenog poreza na kraju poslovne godine i kretanja tih stanja tijekom poslovne godine prikazana su u bilješci 14 uz financijske izvještaje.
Društvo ima poslovne odnose s pridruženim društvima Lučka sigurnost d.o.o. Trg kralja Tomislava 21, 20340 Ploče u kojem Luka Ploče d.d. ima 49% vlasništva i Vizir d.o.o. Trg kralja Tomislava 21, 20340 Ploče u kojem Luka Ploče d.d. ima 49% vlasništva. 
Ulaganja u ovisna i pridružena društva po metodi udjela objašnjena su u bilješci 19 i bilješci 20 uz revidirane financijske  izvještaje.
Nije bilo transakcija upisa dionica niti udjela tijekom poslovne godine u okviru odobrenog kapitala.
Ne postoji više redova dionica.
Grupa nema potvrda o sudjelovanju, konvertibilnih zadužnica, jamstava, opcija ili sličnih vrijednosnica ili prava.
Grupa nema udjela u društvima s neograničenom odgovornosti.
Konsolidirani financijski izvještaji izdavatelja su najveća grupa društava te Izdavatelj nije kontrolirani član niti jedne grupe.
Revidirani nekonsolidirani i konsolidirani financijski izvještaji za 2024. godinu su odobreni od strane Nadzornog odbora te je istovremeno Nadzornom odboru upućen Prijedlog odluke o raspodjeli dobiti. 
Transakcije s povezanim stranama objavljene su u bilješci 34 uz revidirane financijske  izvještaje.
Događaji nakon datuma bilance iskazani su u bilješci 36 uz revidirane financijske  izvještaje. 
Neto prihod Grupe raščlanjen je u bilješkama 7 i 8 uz revidirane financijske  izvještaje.
Naknade za zakonom propisanu reviziju financijskih izvještaja Grupe iznosile su 33 tisuće eura (objevljeno u bilješci 9 uz revidirane financijske izvještaje). 
Obveze po najmovima proizašle iz primjene MSFI 16 iskazane su u sklopu AOP 107 i AOP 123 te su detalji objavljeni u bilješkama 30 i 35  uz revidirane financijske izvještaje. Pravo na korištenje imovine u sklopu pozicija AOP 011 je prikazano u bilješci 16.
Radi pojašnjavanja pozicija Bilance i pozicija RDG-a te Novčanog tijeka iz standardnog obrasca GFI-POD i revidiranog financijskog izvještaja Grupe navodimo slijedeće:
POZICIJE BILANCE
1. Pozicija AOP 004-009; 011-018; 019 u revidiranom financijskom izvješću iskazana je u bilješci 15 - Nematerijalna imovina, bilješci 16 -  Nekretnine postrojenja i oprema, bilješci 17 - Predujmovi za materijalnu imovinu i bilješci 18 - Ulaganja u nekretnine
2. Pozicija AOP 024; 028 u revidiranom izvješću pojašnjena je u bilješci 19 - Ulaganja u pridružena društva, u bilješci 24 - Depoziti  
3. Pozicija AOP 032-035 u revidiranom financijskom izvješću pojašnjena je u bilješci 21 - Dani krediti
4. Pozicija AOP 036 u revidiranom financijskom izvješću pojašnjena je u bilješci 14 - Porez na dobit
5. Pozicija AOP 039-045 u revidiranom financijskom izvješću pojašnjena je u bilješci 22 - Zalihe
6. Pozicija AOP 048-052  objašnjena je u revidiranom financijskom  izvješću u bilješci 23 - Potraživanja od kupaca i ostala potraživanja
7. Pozicija AOP 060; 061; 062; 063; objašnjena je u revidiranom financijskom izvještaju u bilješci 25 -Financijska imovina po fer vrijednosti kroz račun dobiti i gubitka, bilješci 24 – Depoziti, bilješci 26 Akreditiv i bilješci 27 Novac i novčani ekvivalenti
8. Pozicija AOP 068-076 objašnjena je u revidiranom financijskom izvještaju u bilješci 28 - Kapital i  rezerve
9. Pozicija AOP 084  u revidiranom financijskom izvješću pojašnjena je u bilješci 14 - Porez na dobit
10. Pozicija AOP od 091-096 objašnjena je u revidiranom financijskom izvješću u bilješci 31 - Rezerviranja
11. Pozicija AOP 103, AOP 104, AOP 107, AOP 115 i AOP 123 objašnjena je u revidiranom financijskom izvješću u bilješci 30  - Posudbe
12. Pozicija AOP 112; 116; 117; 119; 120 i 124 objašnjena je u revidiranom financijskom izvještaju bilješci 32-Obveze prema dobavljačima i ostale obveze
Razlike koje postoje u pozicijama Bilance XLS  formata u usporedbi s Revizorskim izvještajem posljedica su strukture i sadržaja GFI-POD obrasca u XLS formatu  i u zaokruživanju, odnosno prikazivanju u tisućama eura.
POZICIJE RDG
1. Pozicija AOP 002 i 006 u revidiranom izvješću su iskazane su bilješci 8 - Prihodi 
2. Pozicija AOP 010 -012  u revidiranom izvješću iskazane su u bilješci 9 - Troškovi materijala i energije i troškovi usluga
3. Pozicija AOP 014-016 u revidiranom izvješću pojašnjena su  u bilješci 10 - Troškovi zaposlenih
4. Pozicija AOP 017 u revidiranom izvješću objašnjena u bilješci 15 - Nematerijalna imovina, bilješci 16 -  Nekretnine postrojenja i oprema, bilješci 17 – Predujmovi za materijalnu imovinu i bilješci 18 - Ulaganje u nekretnine
5. Pozicija AOP 018 u revidiranom izvješću objašnjena u bilješci 11 - Ostali poslovni rashodi
6. Pozicija AOP 020 - 021 u revidiranom izvješću objašnjena u bilješci 16 -  Nekretnine postrojenja i oprema,  i bilješci 23 - Potraživanja od kupaca i ostala potraživanja.
7. Pozicija AOP 023- 029 u revidiranom izvješću objašnjena u bilješci 10 – Troškovi zaposlenih i bilješci 11 Ostali poslovni rashodi
8. Pozicija AOP 031-050 u revidiranom izvješću objašnjena u bilješci 12 – Ostali (gubici)/ dobici-neto i bilješci 13 – Financijski prihodi / (rashodi) – neto. 
Društvo u standardnom obrascu iskazuje efekt tečajnih razlika i kamata . U bilješci je naveden točan iznos tečajnih razlika i kamata.
9. Pozicija AOP 058 u revidiranom izvješću  objašnjena u bilješci 14 - Porez na dobit
Razlike koje postoje u pozicijama RDG  XLS  formata u usporedbi s Revizorskim izvještajem posljedica su strukture i sadržaja GFI-POD obrasca u XLS formatu  i u zaokruživanju , odnosno prikazivanju u tisućama eura.
POZICIJE NOVČANOG TIJEKA
Pozicije Izvještaja o novčanim tokovima pojašnjene su u bilješkama 8, 12, 13, 15, 16, 18, 19, 20, 23, 30, 31 i 33 u revidiranom godišnjem izvještaju Grupe.Razlike koje ne proizlaze kao posljedica strukture i sadržaja GFI-POD obrasca u XLS formatu odnose se na zaokruživanje, odnosno prikazivanje u tisućama eura u odnosu na iskazivanje podataka u GFI-POD obrascu.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</si>
</sst>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name val="Arial"/>
      <family val="2"/>
      <charset val="238"/>
    </font>
    <font>
      <u/>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J43" sqref="J43"/>
    </sheetView>
  </sheetViews>
  <sheetFormatPr defaultRowHeight="12.75" x14ac:dyDescent="0.2"/>
  <cols>
    <col min="9" max="9" width="13.42578125" customWidth="1"/>
    <col min="10" max="10" width="12" bestFit="1"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v>45292</v>
      </c>
      <c r="F4" s="120"/>
      <c r="G4" s="59" t="s">
        <v>0</v>
      </c>
      <c r="H4" s="119">
        <v>45657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322</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444</v>
      </c>
      <c r="D10" s="131"/>
      <c r="E10" s="49"/>
      <c r="F10" s="132" t="s">
        <v>323</v>
      </c>
      <c r="G10" s="133"/>
      <c r="H10" s="134" t="s">
        <v>449</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445</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446</v>
      </c>
      <c r="D14" s="131"/>
      <c r="E14" s="136"/>
      <c r="F14" s="137"/>
      <c r="G14" s="63" t="s">
        <v>324</v>
      </c>
      <c r="H14" s="134" t="s">
        <v>447</v>
      </c>
      <c r="I14" s="135"/>
      <c r="J14" s="60"/>
    </row>
    <row r="15" spans="1:10" ht="14.45" customHeight="1" x14ac:dyDescent="0.2">
      <c r="A15" s="49"/>
      <c r="B15" s="50"/>
      <c r="C15" s="47"/>
      <c r="D15" s="47"/>
      <c r="E15" s="98"/>
      <c r="F15" s="98"/>
      <c r="G15" s="98"/>
      <c r="H15" s="98"/>
      <c r="I15" s="47"/>
      <c r="J15" s="21"/>
    </row>
    <row r="16" spans="1:10" ht="13.15" customHeight="1" x14ac:dyDescent="0.2">
      <c r="A16" s="99" t="s">
        <v>325</v>
      </c>
      <c r="B16" s="139"/>
      <c r="C16" s="130" t="s">
        <v>448</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450</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20340</v>
      </c>
      <c r="D20" s="135"/>
      <c r="E20" s="98"/>
      <c r="F20" s="98"/>
      <c r="G20" s="143" t="s">
        <v>451</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452</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453</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454</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436</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328</v>
      </c>
      <c r="D30" s="151" t="s">
        <v>326</v>
      </c>
      <c r="E30" s="110"/>
      <c r="F30" s="110"/>
      <c r="G30" s="110"/>
      <c r="H30" s="69" t="s">
        <v>327</v>
      </c>
      <c r="I30" s="70" t="s">
        <v>328</v>
      </c>
      <c r="J30" s="71"/>
    </row>
    <row r="31" spans="1:10" x14ac:dyDescent="0.2">
      <c r="A31" s="128"/>
      <c r="B31" s="129"/>
      <c r="C31" s="23"/>
      <c r="D31" s="59"/>
      <c r="E31" s="137"/>
      <c r="F31" s="137"/>
      <c r="G31" s="137"/>
      <c r="H31" s="137"/>
      <c r="I31" s="152"/>
      <c r="J31" s="153"/>
    </row>
    <row r="32" spans="1:10" x14ac:dyDescent="0.2">
      <c r="A32" s="128" t="s">
        <v>319</v>
      </c>
      <c r="B32" s="129"/>
      <c r="C32" s="34" t="s">
        <v>331</v>
      </c>
      <c r="D32" s="151" t="s">
        <v>329</v>
      </c>
      <c r="E32" s="110"/>
      <c r="F32" s="110"/>
      <c r="G32" s="110"/>
      <c r="H32" s="72" t="s">
        <v>330</v>
      </c>
      <c r="I32" s="73" t="s">
        <v>331</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t="s">
        <v>462</v>
      </c>
      <c r="B36" s="155"/>
      <c r="C36" s="155"/>
      <c r="D36" s="155"/>
      <c r="E36" s="154" t="s">
        <v>465</v>
      </c>
      <c r="F36" s="155"/>
      <c r="G36" s="155"/>
      <c r="H36" s="155"/>
      <c r="I36" s="157"/>
      <c r="J36" s="48">
        <v>1400282</v>
      </c>
    </row>
    <row r="37" spans="1:10" ht="14.25" x14ac:dyDescent="0.2">
      <c r="A37" s="19"/>
      <c r="B37" s="47"/>
      <c r="C37" s="62"/>
      <c r="D37" s="159"/>
      <c r="E37" s="159"/>
      <c r="F37" s="159"/>
      <c r="G37" s="159"/>
      <c r="H37" s="159"/>
      <c r="I37" s="159"/>
      <c r="J37" s="21"/>
    </row>
    <row r="38" spans="1:10" x14ac:dyDescent="0.2">
      <c r="A38" s="154" t="s">
        <v>463</v>
      </c>
      <c r="B38" s="155"/>
      <c r="C38" s="155"/>
      <c r="D38" s="157"/>
      <c r="E38" s="154" t="s">
        <v>466</v>
      </c>
      <c r="F38" s="155"/>
      <c r="G38" s="155"/>
      <c r="H38" s="155"/>
      <c r="I38" s="157"/>
      <c r="J38" s="34">
        <v>1556258</v>
      </c>
    </row>
    <row r="39" spans="1:10" ht="14.25" x14ac:dyDescent="0.2">
      <c r="A39" s="19"/>
      <c r="B39" s="47"/>
      <c r="C39" s="62"/>
      <c r="D39" s="61"/>
      <c r="E39" s="159"/>
      <c r="F39" s="159"/>
      <c r="G39" s="159"/>
      <c r="H39" s="159"/>
      <c r="I39" s="50"/>
      <c r="J39" s="21"/>
    </row>
    <row r="40" spans="1:10" x14ac:dyDescent="0.2">
      <c r="A40" s="154" t="s">
        <v>464</v>
      </c>
      <c r="B40" s="155"/>
      <c r="C40" s="155"/>
      <c r="D40" s="157"/>
      <c r="E40" s="154" t="s">
        <v>467</v>
      </c>
      <c r="F40" s="155"/>
      <c r="G40" s="155"/>
      <c r="H40" s="155"/>
      <c r="I40" s="157"/>
      <c r="J40" s="34">
        <v>1388592</v>
      </c>
    </row>
    <row r="41" spans="1:10" ht="14.25" x14ac:dyDescent="0.2">
      <c r="A41" s="19"/>
      <c r="B41" s="47"/>
      <c r="C41" s="62"/>
      <c r="D41" s="61"/>
      <c r="E41" s="61"/>
      <c r="F41" s="61"/>
      <c r="G41" s="61"/>
      <c r="H41" s="61"/>
      <c r="I41" s="50"/>
      <c r="J41" s="21"/>
    </row>
    <row r="42" spans="1:10" x14ac:dyDescent="0.2">
      <c r="A42" s="154" t="s">
        <v>468</v>
      </c>
      <c r="B42" s="155"/>
      <c r="C42" s="155"/>
      <c r="D42" s="157"/>
      <c r="E42" s="154" t="s">
        <v>465</v>
      </c>
      <c r="F42" s="155"/>
      <c r="G42" s="155"/>
      <c r="H42" s="155"/>
      <c r="I42" s="157"/>
      <c r="J42" s="34">
        <v>4951832</v>
      </c>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332</v>
      </c>
    </row>
    <row r="48" spans="1:10" ht="14.25" x14ac:dyDescent="0.2">
      <c r="A48" s="25"/>
      <c r="B48" s="62"/>
      <c r="C48" s="62"/>
      <c r="D48" s="47"/>
      <c r="E48" s="98"/>
      <c r="F48" s="98"/>
      <c r="G48" s="158"/>
      <c r="H48" s="158"/>
      <c r="I48" s="47"/>
      <c r="J48" s="75" t="s">
        <v>333</v>
      </c>
    </row>
    <row r="49" spans="1:10" ht="14.45" customHeight="1" x14ac:dyDescent="0.2">
      <c r="A49" s="99" t="s">
        <v>312</v>
      </c>
      <c r="B49" s="100"/>
      <c r="C49" s="134" t="s">
        <v>333</v>
      </c>
      <c r="D49" s="135"/>
      <c r="E49" s="160" t="s">
        <v>334</v>
      </c>
      <c r="F49" s="161"/>
      <c r="G49" s="143"/>
      <c r="H49" s="144"/>
      <c r="I49" s="144"/>
      <c r="J49" s="145"/>
    </row>
    <row r="50" spans="1:10" ht="14.25" x14ac:dyDescent="0.2">
      <c r="A50" s="25"/>
      <c r="B50" s="62"/>
      <c r="C50" s="158"/>
      <c r="D50" s="158"/>
      <c r="E50" s="98"/>
      <c r="F50" s="98"/>
      <c r="G50" s="104" t="s">
        <v>335</v>
      </c>
      <c r="H50" s="104"/>
      <c r="I50" s="104"/>
      <c r="J50" s="26"/>
    </row>
    <row r="51" spans="1:10" ht="13.9" customHeight="1" x14ac:dyDescent="0.2">
      <c r="A51" s="99" t="s">
        <v>313</v>
      </c>
      <c r="B51" s="100"/>
      <c r="C51" s="143" t="s">
        <v>455</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456</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457</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336</v>
      </c>
      <c r="B57" s="100"/>
      <c r="C57" s="101" t="s">
        <v>458</v>
      </c>
      <c r="D57" s="102"/>
      <c r="E57" s="102"/>
      <c r="F57" s="102"/>
      <c r="G57" s="102"/>
      <c r="H57" s="102"/>
      <c r="I57" s="102"/>
      <c r="J57" s="103"/>
    </row>
    <row r="58" spans="1:10" ht="14.45" customHeight="1" x14ac:dyDescent="0.2">
      <c r="A58" s="19"/>
      <c r="B58" s="47"/>
      <c r="C58" s="104" t="s">
        <v>337</v>
      </c>
      <c r="D58" s="104"/>
      <c r="E58" s="104"/>
      <c r="F58" s="104"/>
      <c r="G58" s="47"/>
      <c r="H58" s="47"/>
      <c r="I58" s="47"/>
      <c r="J58" s="21"/>
    </row>
    <row r="59" spans="1:10" ht="14.25" x14ac:dyDescent="0.2">
      <c r="A59" s="99" t="s">
        <v>338</v>
      </c>
      <c r="B59" s="100"/>
      <c r="C59" s="101" t="s">
        <v>459</v>
      </c>
      <c r="D59" s="102"/>
      <c r="E59" s="102"/>
      <c r="F59" s="102"/>
      <c r="G59" s="102"/>
      <c r="H59" s="102"/>
      <c r="I59" s="102"/>
      <c r="J59" s="103"/>
    </row>
    <row r="60" spans="1:10" ht="14.45" customHeight="1" x14ac:dyDescent="0.2">
      <c r="A60" s="27"/>
      <c r="B60" s="28"/>
      <c r="C60" s="105" t="s">
        <v>339</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8740157480314965" right="0" top="0" bottom="0"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2" sqref="A2:I2"/>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471</v>
      </c>
      <c r="B2" s="173"/>
      <c r="C2" s="173"/>
      <c r="D2" s="173"/>
      <c r="E2" s="173"/>
      <c r="F2" s="173"/>
      <c r="G2" s="173"/>
      <c r="H2" s="173"/>
      <c r="I2" s="173"/>
    </row>
    <row r="3" spans="1:9" x14ac:dyDescent="0.2">
      <c r="A3" s="174" t="s">
        <v>443</v>
      </c>
      <c r="B3" s="174"/>
      <c r="C3" s="174"/>
      <c r="D3" s="174"/>
      <c r="E3" s="174"/>
      <c r="F3" s="174"/>
      <c r="G3" s="174"/>
      <c r="H3" s="174"/>
      <c r="I3" s="174"/>
    </row>
    <row r="4" spans="1:9" x14ac:dyDescent="0.2">
      <c r="A4" s="175" t="s">
        <v>460</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56676431</v>
      </c>
      <c r="I9" s="81">
        <f>I10+I17+I27+I38+I43</f>
        <v>59589154</v>
      </c>
    </row>
    <row r="10" spans="1:9" ht="12.75" customHeight="1" x14ac:dyDescent="0.2">
      <c r="A10" s="167" t="s">
        <v>6</v>
      </c>
      <c r="B10" s="167"/>
      <c r="C10" s="167"/>
      <c r="D10" s="167"/>
      <c r="E10" s="167"/>
      <c r="F10" s="167"/>
      <c r="G10" s="80">
        <v>3</v>
      </c>
      <c r="H10" s="81">
        <f>H11+H12+H13+H14+H15+H16</f>
        <v>18672</v>
      </c>
      <c r="I10" s="81">
        <f>I11+I12+I13+I14+I15+I16</f>
        <v>1344895</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18672</v>
      </c>
      <c r="I16" s="79">
        <v>1344895</v>
      </c>
    </row>
    <row r="17" spans="1:9" ht="12.75" customHeight="1" x14ac:dyDescent="0.2">
      <c r="A17" s="167" t="s">
        <v>13</v>
      </c>
      <c r="B17" s="167"/>
      <c r="C17" s="167"/>
      <c r="D17" s="167"/>
      <c r="E17" s="167"/>
      <c r="F17" s="167"/>
      <c r="G17" s="80">
        <v>10</v>
      </c>
      <c r="H17" s="81">
        <f>H18+H19+H20+H21+H22+H23+H24+H25+H26</f>
        <v>56105987</v>
      </c>
      <c r="I17" s="81">
        <f>I18+I19+I20+I21+I22+I23+I24+I25+I26</f>
        <v>57688861</v>
      </c>
    </row>
    <row r="18" spans="1:9" ht="12.75" customHeight="1" x14ac:dyDescent="0.2">
      <c r="A18" s="162" t="s">
        <v>14</v>
      </c>
      <c r="B18" s="162"/>
      <c r="C18" s="162"/>
      <c r="D18" s="162"/>
      <c r="E18" s="162"/>
      <c r="F18" s="162"/>
      <c r="G18" s="78">
        <v>11</v>
      </c>
      <c r="H18" s="79">
        <v>4827103</v>
      </c>
      <c r="I18" s="79">
        <v>4650527</v>
      </c>
    </row>
    <row r="19" spans="1:9" ht="12.75" customHeight="1" x14ac:dyDescent="0.2">
      <c r="A19" s="162" t="s">
        <v>15</v>
      </c>
      <c r="B19" s="162"/>
      <c r="C19" s="162"/>
      <c r="D19" s="162"/>
      <c r="E19" s="162"/>
      <c r="F19" s="162"/>
      <c r="G19" s="78">
        <v>12</v>
      </c>
      <c r="H19" s="79">
        <v>1073821</v>
      </c>
      <c r="I19" s="79">
        <v>1045924</v>
      </c>
    </row>
    <row r="20" spans="1:9" ht="12.75" customHeight="1" x14ac:dyDescent="0.2">
      <c r="A20" s="162" t="s">
        <v>16</v>
      </c>
      <c r="B20" s="162"/>
      <c r="C20" s="162"/>
      <c r="D20" s="162"/>
      <c r="E20" s="162"/>
      <c r="F20" s="162"/>
      <c r="G20" s="78">
        <v>13</v>
      </c>
      <c r="H20" s="79">
        <v>45051762</v>
      </c>
      <c r="I20" s="79">
        <v>47330104</v>
      </c>
    </row>
    <row r="21" spans="1:9" ht="12.75" customHeight="1" x14ac:dyDescent="0.2">
      <c r="A21" s="162" t="s">
        <v>17</v>
      </c>
      <c r="B21" s="162"/>
      <c r="C21" s="162"/>
      <c r="D21" s="162"/>
      <c r="E21" s="162"/>
      <c r="F21" s="162"/>
      <c r="G21" s="78">
        <v>14</v>
      </c>
      <c r="H21" s="79">
        <v>3872545</v>
      </c>
      <c r="I21" s="79">
        <v>3758047</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488268</v>
      </c>
      <c r="I23" s="79">
        <v>0</v>
      </c>
    </row>
    <row r="24" spans="1:9" ht="12.75" customHeight="1" x14ac:dyDescent="0.2">
      <c r="A24" s="162" t="s">
        <v>20</v>
      </c>
      <c r="B24" s="162"/>
      <c r="C24" s="162"/>
      <c r="D24" s="162"/>
      <c r="E24" s="162"/>
      <c r="F24" s="162"/>
      <c r="G24" s="78">
        <v>17</v>
      </c>
      <c r="H24" s="79">
        <v>582601</v>
      </c>
      <c r="I24" s="79">
        <v>713231</v>
      </c>
    </row>
    <row r="25" spans="1:9" ht="12.75" customHeight="1" x14ac:dyDescent="0.2">
      <c r="A25" s="162" t="s">
        <v>21</v>
      </c>
      <c r="B25" s="162"/>
      <c r="C25" s="162"/>
      <c r="D25" s="162"/>
      <c r="E25" s="162"/>
      <c r="F25" s="162"/>
      <c r="G25" s="78">
        <v>18</v>
      </c>
      <c r="H25" s="79">
        <v>0</v>
      </c>
      <c r="I25" s="79">
        <v>25183</v>
      </c>
    </row>
    <row r="26" spans="1:9" ht="12.75" customHeight="1" x14ac:dyDescent="0.2">
      <c r="A26" s="162" t="s">
        <v>22</v>
      </c>
      <c r="B26" s="162"/>
      <c r="C26" s="162"/>
      <c r="D26" s="162"/>
      <c r="E26" s="162"/>
      <c r="F26" s="162"/>
      <c r="G26" s="78">
        <v>19</v>
      </c>
      <c r="H26" s="79">
        <v>209887</v>
      </c>
      <c r="I26" s="79">
        <v>165845</v>
      </c>
    </row>
    <row r="27" spans="1:9" ht="12.75" customHeight="1" x14ac:dyDescent="0.2">
      <c r="A27" s="167" t="s">
        <v>23</v>
      </c>
      <c r="B27" s="167"/>
      <c r="C27" s="167"/>
      <c r="D27" s="167"/>
      <c r="E27" s="167"/>
      <c r="F27" s="167"/>
      <c r="G27" s="80">
        <v>20</v>
      </c>
      <c r="H27" s="81">
        <f>SUM(H28:H37)</f>
        <v>274384</v>
      </c>
      <c r="I27" s="81">
        <f>SUM(I28:I37)</f>
        <v>304327</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128057</v>
      </c>
      <c r="I31" s="79">
        <v>158000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146327</v>
      </c>
      <c r="I35" s="79">
        <v>146327</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7" t="s">
        <v>34</v>
      </c>
      <c r="B38" s="167"/>
      <c r="C38" s="167"/>
      <c r="D38" s="167"/>
      <c r="E38" s="167"/>
      <c r="F38" s="167"/>
      <c r="G38" s="80">
        <v>31</v>
      </c>
      <c r="H38" s="81">
        <f>H39+H40+H41+H42</f>
        <v>91715</v>
      </c>
      <c r="I38" s="81">
        <f>I39+I40+I41+I42</f>
        <v>78415</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91715</v>
      </c>
      <c r="I42" s="79">
        <v>78415</v>
      </c>
    </row>
    <row r="43" spans="1:9" ht="12.75" customHeight="1" x14ac:dyDescent="0.2">
      <c r="A43" s="165" t="s">
        <v>39</v>
      </c>
      <c r="B43" s="165"/>
      <c r="C43" s="165"/>
      <c r="D43" s="165"/>
      <c r="E43" s="165"/>
      <c r="F43" s="165"/>
      <c r="G43" s="78">
        <v>36</v>
      </c>
      <c r="H43" s="79">
        <v>185673</v>
      </c>
      <c r="I43" s="79">
        <v>172656</v>
      </c>
    </row>
    <row r="44" spans="1:9" ht="12.75" customHeight="1" x14ac:dyDescent="0.2">
      <c r="A44" s="164" t="s">
        <v>40</v>
      </c>
      <c r="B44" s="164"/>
      <c r="C44" s="164"/>
      <c r="D44" s="164"/>
      <c r="E44" s="164"/>
      <c r="F44" s="164"/>
      <c r="G44" s="80">
        <v>37</v>
      </c>
      <c r="H44" s="81">
        <f>H45+H53+H60+H70</f>
        <v>43534445</v>
      </c>
      <c r="I44" s="81">
        <f>I45+I53+I60+I70</f>
        <v>44765813</v>
      </c>
    </row>
    <row r="45" spans="1:9" ht="12.75" customHeight="1" x14ac:dyDescent="0.2">
      <c r="A45" s="167" t="s">
        <v>41</v>
      </c>
      <c r="B45" s="167"/>
      <c r="C45" s="167"/>
      <c r="D45" s="167"/>
      <c r="E45" s="167"/>
      <c r="F45" s="167"/>
      <c r="G45" s="80">
        <v>38</v>
      </c>
      <c r="H45" s="81">
        <f>SUM(H46:H52)</f>
        <v>955151</v>
      </c>
      <c r="I45" s="81">
        <f>SUM(I46:I52)</f>
        <v>1068196</v>
      </c>
    </row>
    <row r="46" spans="1:9" ht="12.75" customHeight="1" x14ac:dyDescent="0.2">
      <c r="A46" s="162" t="s">
        <v>42</v>
      </c>
      <c r="B46" s="162"/>
      <c r="C46" s="162"/>
      <c r="D46" s="162"/>
      <c r="E46" s="162"/>
      <c r="F46" s="162"/>
      <c r="G46" s="78">
        <v>39</v>
      </c>
      <c r="H46" s="79">
        <v>951579</v>
      </c>
      <c r="I46" s="79">
        <v>1059994</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2707</v>
      </c>
      <c r="I49" s="79">
        <v>8202</v>
      </c>
    </row>
    <row r="50" spans="1:9" ht="12.75" customHeight="1" x14ac:dyDescent="0.2">
      <c r="A50" s="162" t="s">
        <v>46</v>
      </c>
      <c r="B50" s="162"/>
      <c r="C50" s="162"/>
      <c r="D50" s="162"/>
      <c r="E50" s="162"/>
      <c r="F50" s="162"/>
      <c r="G50" s="78">
        <v>43</v>
      </c>
      <c r="H50" s="79">
        <v>865</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23516913</v>
      </c>
      <c r="I53" s="81">
        <f>SUM(I54:I59)</f>
        <v>19875064</v>
      </c>
    </row>
    <row r="54" spans="1:9" ht="12.75" customHeight="1" x14ac:dyDescent="0.2">
      <c r="A54" s="162" t="s">
        <v>50</v>
      </c>
      <c r="B54" s="162"/>
      <c r="C54" s="162"/>
      <c r="D54" s="162"/>
      <c r="E54" s="162"/>
      <c r="F54" s="162"/>
      <c r="G54" s="78">
        <v>47</v>
      </c>
      <c r="H54" s="79">
        <v>0</v>
      </c>
      <c r="I54" s="79">
        <v>0</v>
      </c>
    </row>
    <row r="55" spans="1:9" ht="12.75" customHeight="1" x14ac:dyDescent="0.2">
      <c r="A55" s="162" t="s">
        <v>51</v>
      </c>
      <c r="B55" s="162"/>
      <c r="C55" s="162"/>
      <c r="D55" s="162"/>
      <c r="E55" s="162"/>
      <c r="F55" s="162"/>
      <c r="G55" s="78">
        <v>48</v>
      </c>
      <c r="H55" s="79">
        <v>12</v>
      </c>
      <c r="I55" s="79">
        <v>0</v>
      </c>
    </row>
    <row r="56" spans="1:9" ht="12.75" customHeight="1" x14ac:dyDescent="0.2">
      <c r="A56" s="162" t="s">
        <v>52</v>
      </c>
      <c r="B56" s="162"/>
      <c r="C56" s="162"/>
      <c r="D56" s="162"/>
      <c r="E56" s="162"/>
      <c r="F56" s="162"/>
      <c r="G56" s="78">
        <v>49</v>
      </c>
      <c r="H56" s="79">
        <v>22369802</v>
      </c>
      <c r="I56" s="79">
        <v>18294532</v>
      </c>
    </row>
    <row r="57" spans="1:9" ht="12.75" customHeight="1" x14ac:dyDescent="0.2">
      <c r="A57" s="162" t="s">
        <v>53</v>
      </c>
      <c r="B57" s="162"/>
      <c r="C57" s="162"/>
      <c r="D57" s="162"/>
      <c r="E57" s="162"/>
      <c r="F57" s="162"/>
      <c r="G57" s="78">
        <v>50</v>
      </c>
      <c r="H57" s="79">
        <v>749</v>
      </c>
      <c r="I57" s="79">
        <v>1614</v>
      </c>
    </row>
    <row r="58" spans="1:9" ht="12.75" customHeight="1" x14ac:dyDescent="0.2">
      <c r="A58" s="162" t="s">
        <v>54</v>
      </c>
      <c r="B58" s="162"/>
      <c r="C58" s="162"/>
      <c r="D58" s="162"/>
      <c r="E58" s="162"/>
      <c r="F58" s="162"/>
      <c r="G58" s="78">
        <v>51</v>
      </c>
      <c r="H58" s="79">
        <v>374932</v>
      </c>
      <c r="I58" s="79">
        <v>785982</v>
      </c>
    </row>
    <row r="59" spans="1:9" ht="12.75" customHeight="1" x14ac:dyDescent="0.2">
      <c r="A59" s="162" t="s">
        <v>55</v>
      </c>
      <c r="B59" s="162"/>
      <c r="C59" s="162"/>
      <c r="D59" s="162"/>
      <c r="E59" s="162"/>
      <c r="F59" s="162"/>
      <c r="G59" s="78">
        <v>52</v>
      </c>
      <c r="H59" s="79">
        <v>771418</v>
      </c>
      <c r="I59" s="79">
        <v>792936</v>
      </c>
    </row>
    <row r="60" spans="1:9" ht="12.75" customHeight="1" x14ac:dyDescent="0.2">
      <c r="A60" s="167" t="s">
        <v>56</v>
      </c>
      <c r="B60" s="167"/>
      <c r="C60" s="167"/>
      <c r="D60" s="167"/>
      <c r="E60" s="167"/>
      <c r="F60" s="167"/>
      <c r="G60" s="80">
        <v>53</v>
      </c>
      <c r="H60" s="81">
        <f>SUM(H61:H69)</f>
        <v>570414</v>
      </c>
      <c r="I60" s="81">
        <f>SUM(I61:I69)</f>
        <v>942992</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37854</v>
      </c>
      <c r="I67" s="79">
        <v>42025</v>
      </c>
    </row>
    <row r="68" spans="1:9" ht="12.75" customHeight="1" x14ac:dyDescent="0.2">
      <c r="A68" s="162" t="s">
        <v>31</v>
      </c>
      <c r="B68" s="162"/>
      <c r="C68" s="162"/>
      <c r="D68" s="162"/>
      <c r="E68" s="162"/>
      <c r="F68" s="162"/>
      <c r="G68" s="78">
        <v>61</v>
      </c>
      <c r="H68" s="79">
        <v>483380</v>
      </c>
      <c r="I68" s="79">
        <v>900967</v>
      </c>
    </row>
    <row r="69" spans="1:9" ht="12.75" customHeight="1" x14ac:dyDescent="0.2">
      <c r="A69" s="162" t="s">
        <v>58</v>
      </c>
      <c r="B69" s="162"/>
      <c r="C69" s="162"/>
      <c r="D69" s="162"/>
      <c r="E69" s="162"/>
      <c r="F69" s="162"/>
      <c r="G69" s="78">
        <v>62</v>
      </c>
      <c r="H69" s="79">
        <v>49180</v>
      </c>
      <c r="I69" s="79">
        <v>0</v>
      </c>
    </row>
    <row r="70" spans="1:9" ht="12.75" customHeight="1" x14ac:dyDescent="0.2">
      <c r="A70" s="165" t="s">
        <v>59</v>
      </c>
      <c r="B70" s="165"/>
      <c r="C70" s="165"/>
      <c r="D70" s="165"/>
      <c r="E70" s="165"/>
      <c r="F70" s="165"/>
      <c r="G70" s="78">
        <v>63</v>
      </c>
      <c r="H70" s="79">
        <v>18491967</v>
      </c>
      <c r="I70" s="79">
        <v>22879561</v>
      </c>
    </row>
    <row r="71" spans="1:9" ht="12.75" customHeight="1" x14ac:dyDescent="0.2">
      <c r="A71" s="163" t="s">
        <v>60</v>
      </c>
      <c r="B71" s="163"/>
      <c r="C71" s="163"/>
      <c r="D71" s="163"/>
      <c r="E71" s="163"/>
      <c r="F71" s="163"/>
      <c r="G71" s="78">
        <v>64</v>
      </c>
      <c r="H71" s="79">
        <v>135634</v>
      </c>
      <c r="I71" s="79">
        <v>169580</v>
      </c>
    </row>
    <row r="72" spans="1:9" ht="12.75" customHeight="1" x14ac:dyDescent="0.2">
      <c r="A72" s="164" t="s">
        <v>61</v>
      </c>
      <c r="B72" s="164"/>
      <c r="C72" s="164"/>
      <c r="D72" s="164"/>
      <c r="E72" s="164"/>
      <c r="F72" s="164"/>
      <c r="G72" s="80">
        <v>65</v>
      </c>
      <c r="H72" s="81">
        <f>H8+H9+H44+H71</f>
        <v>100346510</v>
      </c>
      <c r="I72" s="81">
        <f>I8+I9+I44+I71</f>
        <v>104524547</v>
      </c>
    </row>
    <row r="73" spans="1:9" ht="12.75" customHeight="1" x14ac:dyDescent="0.2">
      <c r="A73" s="163" t="s">
        <v>62</v>
      </c>
      <c r="B73" s="163"/>
      <c r="C73" s="163"/>
      <c r="D73" s="163"/>
      <c r="E73" s="163"/>
      <c r="F73" s="163"/>
      <c r="G73" s="78">
        <v>66</v>
      </c>
      <c r="H73" s="79">
        <v>0</v>
      </c>
      <c r="I73" s="79">
        <v>0</v>
      </c>
    </row>
    <row r="74" spans="1:9" x14ac:dyDescent="0.2">
      <c r="A74" s="168" t="s">
        <v>63</v>
      </c>
      <c r="B74" s="169"/>
      <c r="C74" s="169"/>
      <c r="D74" s="169"/>
      <c r="E74" s="169"/>
      <c r="F74" s="169"/>
      <c r="G74" s="169"/>
      <c r="H74" s="169"/>
      <c r="I74" s="169"/>
    </row>
    <row r="75" spans="1:9" ht="12.75" customHeight="1" x14ac:dyDescent="0.2">
      <c r="A75" s="164" t="s">
        <v>348</v>
      </c>
      <c r="B75" s="164"/>
      <c r="C75" s="164"/>
      <c r="D75" s="164"/>
      <c r="E75" s="164"/>
      <c r="F75" s="164"/>
      <c r="G75" s="80">
        <v>67</v>
      </c>
      <c r="H75" s="81">
        <f>H76+H77+H78+H84+H85+H91+H94+H97</f>
        <v>75872142</v>
      </c>
      <c r="I75" s="81">
        <f>I76+I77+I78+I84+I85+I91+I94+I97</f>
        <v>82687340</v>
      </c>
    </row>
    <row r="76" spans="1:9" ht="12.75" customHeight="1" x14ac:dyDescent="0.2">
      <c r="A76" s="165" t="s">
        <v>64</v>
      </c>
      <c r="B76" s="165"/>
      <c r="C76" s="165"/>
      <c r="D76" s="165"/>
      <c r="E76" s="165"/>
      <c r="F76" s="165"/>
      <c r="G76" s="78">
        <v>68</v>
      </c>
      <c r="H76" s="82">
        <v>22417251</v>
      </c>
      <c r="I76" s="82">
        <v>22417251</v>
      </c>
    </row>
    <row r="77" spans="1:9" ht="12.75" customHeight="1" x14ac:dyDescent="0.2">
      <c r="A77" s="165" t="s">
        <v>65</v>
      </c>
      <c r="B77" s="165"/>
      <c r="C77" s="165"/>
      <c r="D77" s="165"/>
      <c r="E77" s="165"/>
      <c r="F77" s="165"/>
      <c r="G77" s="78">
        <v>69</v>
      </c>
      <c r="H77" s="82">
        <v>11731516</v>
      </c>
      <c r="I77" s="82">
        <v>11731516</v>
      </c>
    </row>
    <row r="78" spans="1:9" ht="12.75" customHeight="1" x14ac:dyDescent="0.2">
      <c r="A78" s="167" t="s">
        <v>66</v>
      </c>
      <c r="B78" s="167"/>
      <c r="C78" s="167"/>
      <c r="D78" s="167"/>
      <c r="E78" s="167"/>
      <c r="F78" s="167"/>
      <c r="G78" s="80">
        <v>70</v>
      </c>
      <c r="H78" s="81">
        <f>SUM(H79:H83)</f>
        <v>5201058</v>
      </c>
      <c r="I78" s="81">
        <f>SUM(I79:I83)</f>
        <v>5201058</v>
      </c>
    </row>
    <row r="79" spans="1:9" ht="12.75" customHeight="1" x14ac:dyDescent="0.2">
      <c r="A79" s="162" t="s">
        <v>67</v>
      </c>
      <c r="B79" s="162"/>
      <c r="C79" s="162"/>
      <c r="D79" s="162"/>
      <c r="E79" s="162"/>
      <c r="F79" s="162"/>
      <c r="G79" s="78">
        <v>71</v>
      </c>
      <c r="H79" s="82">
        <v>1122747</v>
      </c>
      <c r="I79" s="82">
        <v>1122747</v>
      </c>
    </row>
    <row r="80" spans="1:9" ht="12.75" customHeight="1" x14ac:dyDescent="0.2">
      <c r="A80" s="162" t="s">
        <v>68</v>
      </c>
      <c r="B80" s="162"/>
      <c r="C80" s="162"/>
      <c r="D80" s="162"/>
      <c r="E80" s="162"/>
      <c r="F80" s="162"/>
      <c r="G80" s="78">
        <v>72</v>
      </c>
      <c r="H80" s="82">
        <v>1181838</v>
      </c>
      <c r="I80" s="82">
        <v>1181838</v>
      </c>
    </row>
    <row r="81" spans="1:9" ht="12.75" customHeight="1" x14ac:dyDescent="0.2">
      <c r="A81" s="162" t="s">
        <v>69</v>
      </c>
      <c r="B81" s="162"/>
      <c r="C81" s="162"/>
      <c r="D81" s="162"/>
      <c r="E81" s="162"/>
      <c r="F81" s="162"/>
      <c r="G81" s="78">
        <v>73</v>
      </c>
      <c r="H81" s="82">
        <v>-141524</v>
      </c>
      <c r="I81" s="82">
        <v>-141524</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3037997</v>
      </c>
      <c r="I83" s="82">
        <v>3037997</v>
      </c>
    </row>
    <row r="84" spans="1:9" ht="12.75" customHeight="1" x14ac:dyDescent="0.2">
      <c r="A84" s="165" t="s">
        <v>72</v>
      </c>
      <c r="B84" s="165"/>
      <c r="C84" s="165"/>
      <c r="D84" s="165"/>
      <c r="E84" s="165"/>
      <c r="F84" s="165"/>
      <c r="G84" s="78">
        <v>76</v>
      </c>
      <c r="H84" s="82">
        <v>0</v>
      </c>
      <c r="I84" s="82">
        <v>0</v>
      </c>
    </row>
    <row r="85" spans="1:9" ht="12.75" customHeight="1" x14ac:dyDescent="0.2">
      <c r="A85" s="166" t="s">
        <v>442</v>
      </c>
      <c r="B85" s="166"/>
      <c r="C85" s="166"/>
      <c r="D85" s="166"/>
      <c r="E85" s="166"/>
      <c r="F85" s="166"/>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7" t="s">
        <v>342</v>
      </c>
      <c r="B91" s="167"/>
      <c r="C91" s="167"/>
      <c r="D91" s="167"/>
      <c r="E91" s="167"/>
      <c r="F91" s="167"/>
      <c r="G91" s="80">
        <v>83</v>
      </c>
      <c r="H91" s="81">
        <f>H92-H93</f>
        <v>25786408</v>
      </c>
      <c r="I91" s="81">
        <f>I92-I93</f>
        <v>36522317</v>
      </c>
    </row>
    <row r="92" spans="1:9" ht="12.75" customHeight="1" x14ac:dyDescent="0.2">
      <c r="A92" s="162" t="s">
        <v>75</v>
      </c>
      <c r="B92" s="162"/>
      <c r="C92" s="162"/>
      <c r="D92" s="162"/>
      <c r="E92" s="162"/>
      <c r="F92" s="162"/>
      <c r="G92" s="78">
        <v>84</v>
      </c>
      <c r="H92" s="82">
        <v>25786408</v>
      </c>
      <c r="I92" s="82">
        <v>36522317</v>
      </c>
    </row>
    <row r="93" spans="1:9" ht="12.75" customHeight="1" x14ac:dyDescent="0.2">
      <c r="A93" s="162" t="s">
        <v>76</v>
      </c>
      <c r="B93" s="162"/>
      <c r="C93" s="162"/>
      <c r="D93" s="162"/>
      <c r="E93" s="162"/>
      <c r="F93" s="162"/>
      <c r="G93" s="78">
        <v>85</v>
      </c>
      <c r="H93" s="82">
        <v>0</v>
      </c>
      <c r="I93" s="82">
        <v>0</v>
      </c>
    </row>
    <row r="94" spans="1:9" ht="12.75" customHeight="1" x14ac:dyDescent="0.2">
      <c r="A94" s="167" t="s">
        <v>343</v>
      </c>
      <c r="B94" s="167"/>
      <c r="C94" s="167"/>
      <c r="D94" s="167"/>
      <c r="E94" s="167"/>
      <c r="F94" s="167"/>
      <c r="G94" s="80">
        <v>86</v>
      </c>
      <c r="H94" s="81">
        <f>H95-H96</f>
        <v>10735909</v>
      </c>
      <c r="I94" s="81">
        <f>I95-I96</f>
        <v>6815198</v>
      </c>
    </row>
    <row r="95" spans="1:9" ht="12.75" customHeight="1" x14ac:dyDescent="0.2">
      <c r="A95" s="162" t="s">
        <v>77</v>
      </c>
      <c r="B95" s="162"/>
      <c r="C95" s="162"/>
      <c r="D95" s="162"/>
      <c r="E95" s="162"/>
      <c r="F95" s="162"/>
      <c r="G95" s="78">
        <v>87</v>
      </c>
      <c r="H95" s="82">
        <v>10735909</v>
      </c>
      <c r="I95" s="82">
        <v>6815198</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988004</v>
      </c>
      <c r="I98" s="81">
        <f>SUM(I99:I104)</f>
        <v>954962</v>
      </c>
    </row>
    <row r="99" spans="1:9" ht="12.75" customHeight="1" x14ac:dyDescent="0.2">
      <c r="A99" s="162" t="s">
        <v>80</v>
      </c>
      <c r="B99" s="162"/>
      <c r="C99" s="162"/>
      <c r="D99" s="162"/>
      <c r="E99" s="162"/>
      <c r="F99" s="162"/>
      <c r="G99" s="78">
        <v>91</v>
      </c>
      <c r="H99" s="82">
        <v>781948</v>
      </c>
      <c r="I99" s="82">
        <v>936973</v>
      </c>
    </row>
    <row r="100" spans="1:9" ht="12.75" customHeight="1" x14ac:dyDescent="0.2">
      <c r="A100" s="162" t="s">
        <v>81</v>
      </c>
      <c r="B100" s="162"/>
      <c r="C100" s="162"/>
      <c r="D100" s="162"/>
      <c r="E100" s="162"/>
      <c r="F100" s="162"/>
      <c r="G100" s="78">
        <v>92</v>
      </c>
      <c r="H100" s="82">
        <v>203915</v>
      </c>
      <c r="I100" s="82">
        <v>0</v>
      </c>
    </row>
    <row r="101" spans="1:9" ht="12.75" customHeight="1" x14ac:dyDescent="0.2">
      <c r="A101" s="162" t="s">
        <v>82</v>
      </c>
      <c r="B101" s="162"/>
      <c r="C101" s="162"/>
      <c r="D101" s="162"/>
      <c r="E101" s="162"/>
      <c r="F101" s="162"/>
      <c r="G101" s="78">
        <v>93</v>
      </c>
      <c r="H101" s="82">
        <v>0</v>
      </c>
      <c r="I101" s="82">
        <v>17989</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2141</v>
      </c>
      <c r="I104" s="79">
        <v>0</v>
      </c>
    </row>
    <row r="105" spans="1:9" ht="12.75" customHeight="1" x14ac:dyDescent="0.2">
      <c r="A105" s="164" t="s">
        <v>345</v>
      </c>
      <c r="B105" s="164"/>
      <c r="C105" s="164"/>
      <c r="D105" s="164"/>
      <c r="E105" s="164"/>
      <c r="F105" s="164"/>
      <c r="G105" s="80">
        <v>97</v>
      </c>
      <c r="H105" s="81">
        <f>SUM(H106:H116)</f>
        <v>18021646</v>
      </c>
      <c r="I105" s="81">
        <f>SUM(I106:I116)</f>
        <v>16103263</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13498566</v>
      </c>
      <c r="I111" s="82">
        <v>11444628</v>
      </c>
    </row>
    <row r="112" spans="1:9" ht="12.75" customHeight="1" x14ac:dyDescent="0.2">
      <c r="A112" s="162" t="s">
        <v>92</v>
      </c>
      <c r="B112" s="162"/>
      <c r="C112" s="162"/>
      <c r="D112" s="162"/>
      <c r="E112" s="162"/>
      <c r="F112" s="162"/>
      <c r="G112" s="78">
        <v>104</v>
      </c>
      <c r="H112" s="82">
        <v>47500</v>
      </c>
      <c r="I112" s="82">
        <v>47500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4475580</v>
      </c>
      <c r="I115" s="79">
        <v>4020594</v>
      </c>
    </row>
    <row r="116" spans="1:9" ht="12.75" customHeight="1" x14ac:dyDescent="0.2">
      <c r="A116" s="162" t="s">
        <v>96</v>
      </c>
      <c r="B116" s="162"/>
      <c r="C116" s="162"/>
      <c r="D116" s="162"/>
      <c r="E116" s="162"/>
      <c r="F116" s="162"/>
      <c r="G116" s="78">
        <v>108</v>
      </c>
      <c r="H116" s="79">
        <v>0</v>
      </c>
      <c r="I116" s="79">
        <v>590541</v>
      </c>
    </row>
    <row r="117" spans="1:9" ht="12.75" customHeight="1" x14ac:dyDescent="0.2">
      <c r="A117" s="164" t="s">
        <v>346</v>
      </c>
      <c r="B117" s="164"/>
      <c r="C117" s="164"/>
      <c r="D117" s="164"/>
      <c r="E117" s="164"/>
      <c r="F117" s="164"/>
      <c r="G117" s="80">
        <v>109</v>
      </c>
      <c r="H117" s="81">
        <f>SUM(H118:H131)</f>
        <v>5375271</v>
      </c>
      <c r="I117" s="81">
        <f>SUM(I118:I131)</f>
        <v>4669109</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69437</v>
      </c>
      <c r="I120" s="82">
        <v>118218</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2070695</v>
      </c>
      <c r="I123" s="82">
        <v>2054630</v>
      </c>
    </row>
    <row r="124" spans="1:9" ht="12.75" customHeight="1" x14ac:dyDescent="0.2">
      <c r="A124" s="162" t="s">
        <v>92</v>
      </c>
      <c r="B124" s="162"/>
      <c r="C124" s="162"/>
      <c r="D124" s="162"/>
      <c r="E124" s="162"/>
      <c r="F124" s="162"/>
      <c r="G124" s="78">
        <v>116</v>
      </c>
      <c r="H124" s="82">
        <v>159597</v>
      </c>
      <c r="I124" s="82">
        <v>44046</v>
      </c>
    </row>
    <row r="125" spans="1:9" ht="12.75" customHeight="1" x14ac:dyDescent="0.2">
      <c r="A125" s="162" t="s">
        <v>93</v>
      </c>
      <c r="B125" s="162"/>
      <c r="C125" s="162"/>
      <c r="D125" s="162"/>
      <c r="E125" s="162"/>
      <c r="F125" s="162"/>
      <c r="G125" s="78">
        <v>117</v>
      </c>
      <c r="H125" s="82">
        <v>839619</v>
      </c>
      <c r="I125" s="82">
        <v>864446</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588730</v>
      </c>
      <c r="I127" s="82">
        <v>605474</v>
      </c>
    </row>
    <row r="128" spans="1:9" x14ac:dyDescent="0.2">
      <c r="A128" s="162" t="s">
        <v>98</v>
      </c>
      <c r="B128" s="162"/>
      <c r="C128" s="162"/>
      <c r="D128" s="162"/>
      <c r="E128" s="162"/>
      <c r="F128" s="162"/>
      <c r="G128" s="78">
        <v>120</v>
      </c>
      <c r="H128" s="82">
        <v>984085</v>
      </c>
      <c r="I128" s="82">
        <v>426142</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663108</v>
      </c>
      <c r="I131" s="79">
        <v>556153</v>
      </c>
    </row>
    <row r="132" spans="1:9" ht="22.15" customHeight="1" x14ac:dyDescent="0.2">
      <c r="A132" s="163" t="s">
        <v>102</v>
      </c>
      <c r="B132" s="163"/>
      <c r="C132" s="163"/>
      <c r="D132" s="163"/>
      <c r="E132" s="163"/>
      <c r="F132" s="163"/>
      <c r="G132" s="78">
        <v>124</v>
      </c>
      <c r="H132" s="79">
        <v>89447</v>
      </c>
      <c r="I132" s="79">
        <v>109873</v>
      </c>
    </row>
    <row r="133" spans="1:9" x14ac:dyDescent="0.2">
      <c r="A133" s="164" t="s">
        <v>347</v>
      </c>
      <c r="B133" s="164"/>
      <c r="C133" s="164"/>
      <c r="D133" s="164"/>
      <c r="E133" s="164"/>
      <c r="F133" s="164"/>
      <c r="G133" s="80">
        <v>125</v>
      </c>
      <c r="H133" s="81">
        <f>H75+H98+H105+H117+H132</f>
        <v>100346510</v>
      </c>
      <c r="I133" s="81">
        <f>I75+I98+I105+I117+I132</f>
        <v>104524547</v>
      </c>
    </row>
    <row r="134" spans="1:9" x14ac:dyDescent="0.2">
      <c r="A134" s="163" t="s">
        <v>103</v>
      </c>
      <c r="B134" s="163"/>
      <c r="C134" s="163"/>
      <c r="D134" s="163"/>
      <c r="E134" s="163"/>
      <c r="F134" s="163"/>
      <c r="G134" s="78">
        <v>126</v>
      </c>
      <c r="H134" s="79">
        <f>H133-H72</f>
        <v>0</v>
      </c>
      <c r="I134" s="79">
        <f>I133-I72</f>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1.1417322834645669" right="0.74803149606299213" top="0.39370078740157483" bottom="0"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64" sqref="I64"/>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469</v>
      </c>
      <c r="B2" s="173"/>
      <c r="C2" s="173"/>
      <c r="D2" s="173"/>
      <c r="E2" s="173"/>
      <c r="F2" s="173"/>
      <c r="G2" s="173"/>
      <c r="H2" s="173"/>
      <c r="I2" s="173"/>
    </row>
    <row r="3" spans="1:9" x14ac:dyDescent="0.2">
      <c r="A3" s="186" t="s">
        <v>443</v>
      </c>
      <c r="B3" s="187"/>
      <c r="C3" s="187"/>
      <c r="D3" s="187"/>
      <c r="E3" s="187"/>
      <c r="F3" s="187"/>
      <c r="G3" s="187"/>
      <c r="H3" s="187"/>
      <c r="I3" s="187"/>
    </row>
    <row r="4" spans="1:9" x14ac:dyDescent="0.2">
      <c r="A4" s="205" t="s">
        <v>461</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363</v>
      </c>
      <c r="B7" s="164"/>
      <c r="C7" s="164"/>
      <c r="D7" s="164"/>
      <c r="E7" s="164"/>
      <c r="F7" s="164"/>
      <c r="G7" s="80">
        <v>1</v>
      </c>
      <c r="H7" s="81">
        <f>SUM(H8:H12)</f>
        <v>77776504</v>
      </c>
      <c r="I7" s="81">
        <f>SUM(I8:I12)</f>
        <v>100058826</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76945493</v>
      </c>
      <c r="I9" s="79">
        <v>99654271</v>
      </c>
    </row>
    <row r="10" spans="1:9" x14ac:dyDescent="0.2">
      <c r="A10" s="162" t="s">
        <v>120</v>
      </c>
      <c r="B10" s="162"/>
      <c r="C10" s="162"/>
      <c r="D10" s="162"/>
      <c r="E10" s="162"/>
      <c r="F10" s="162"/>
      <c r="G10" s="78">
        <v>4</v>
      </c>
      <c r="H10" s="79">
        <v>159232</v>
      </c>
      <c r="I10" s="79">
        <v>107771</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671779</v>
      </c>
      <c r="I12" s="79">
        <v>296784</v>
      </c>
    </row>
    <row r="13" spans="1:9" ht="16.5" customHeight="1" x14ac:dyDescent="0.2">
      <c r="A13" s="164" t="s">
        <v>364</v>
      </c>
      <c r="B13" s="164"/>
      <c r="C13" s="164"/>
      <c r="D13" s="164"/>
      <c r="E13" s="164"/>
      <c r="F13" s="164"/>
      <c r="G13" s="80">
        <v>7</v>
      </c>
      <c r="H13" s="81">
        <f>H14+H15+H19+H23+H24+H25+H28+H35</f>
        <v>63353071</v>
      </c>
      <c r="I13" s="81">
        <f>I14+I15+I19+I23+I24+I25+I28+I35</f>
        <v>91166872</v>
      </c>
    </row>
    <row r="14" spans="1:9" x14ac:dyDescent="0.2">
      <c r="A14" s="162" t="s">
        <v>107</v>
      </c>
      <c r="B14" s="162"/>
      <c r="C14" s="162"/>
      <c r="D14" s="162"/>
      <c r="E14" s="162"/>
      <c r="F14" s="162"/>
      <c r="G14" s="78">
        <v>8</v>
      </c>
      <c r="H14" s="79">
        <v>0</v>
      </c>
      <c r="I14" s="79">
        <v>0</v>
      </c>
    </row>
    <row r="15" spans="1:9" x14ac:dyDescent="0.2">
      <c r="A15" s="199" t="s">
        <v>435</v>
      </c>
      <c r="B15" s="199"/>
      <c r="C15" s="199"/>
      <c r="D15" s="199"/>
      <c r="E15" s="199"/>
      <c r="F15" s="199"/>
      <c r="G15" s="80">
        <v>9</v>
      </c>
      <c r="H15" s="81">
        <f>SUM(H16:H18)</f>
        <v>48159851</v>
      </c>
      <c r="I15" s="81">
        <f>SUM(I16:I18)</f>
        <v>74553000</v>
      </c>
    </row>
    <row r="16" spans="1:9" x14ac:dyDescent="0.2">
      <c r="A16" s="198" t="s">
        <v>123</v>
      </c>
      <c r="B16" s="198"/>
      <c r="C16" s="198"/>
      <c r="D16" s="198"/>
      <c r="E16" s="198"/>
      <c r="F16" s="198"/>
      <c r="G16" s="78">
        <v>10</v>
      </c>
      <c r="H16" s="79">
        <v>4878952</v>
      </c>
      <c r="I16" s="79">
        <v>3482725</v>
      </c>
    </row>
    <row r="17" spans="1:9" x14ac:dyDescent="0.2">
      <c r="A17" s="198" t="s">
        <v>124</v>
      </c>
      <c r="B17" s="198"/>
      <c r="C17" s="198"/>
      <c r="D17" s="198"/>
      <c r="E17" s="198"/>
      <c r="F17" s="198"/>
      <c r="G17" s="78">
        <v>11</v>
      </c>
      <c r="H17" s="79">
        <v>37278284</v>
      </c>
      <c r="I17" s="79">
        <v>64403295</v>
      </c>
    </row>
    <row r="18" spans="1:9" x14ac:dyDescent="0.2">
      <c r="A18" s="198" t="s">
        <v>125</v>
      </c>
      <c r="B18" s="198"/>
      <c r="C18" s="198"/>
      <c r="D18" s="198"/>
      <c r="E18" s="198"/>
      <c r="F18" s="198"/>
      <c r="G18" s="78">
        <v>12</v>
      </c>
      <c r="H18" s="79">
        <v>6002615</v>
      </c>
      <c r="I18" s="79">
        <v>6666980</v>
      </c>
    </row>
    <row r="19" spans="1:9" x14ac:dyDescent="0.2">
      <c r="A19" s="199" t="s">
        <v>436</v>
      </c>
      <c r="B19" s="199"/>
      <c r="C19" s="199"/>
      <c r="D19" s="199"/>
      <c r="E19" s="199"/>
      <c r="F19" s="199"/>
      <c r="G19" s="80">
        <v>13</v>
      </c>
      <c r="H19" s="81">
        <f>SUM(H20:H22)</f>
        <v>9938794</v>
      </c>
      <c r="I19" s="81">
        <f>SUM(I20:I22)</f>
        <v>10291144</v>
      </c>
    </row>
    <row r="20" spans="1:9" x14ac:dyDescent="0.2">
      <c r="A20" s="198" t="s">
        <v>108</v>
      </c>
      <c r="B20" s="198"/>
      <c r="C20" s="198"/>
      <c r="D20" s="198"/>
      <c r="E20" s="198"/>
      <c r="F20" s="198"/>
      <c r="G20" s="78">
        <v>14</v>
      </c>
      <c r="H20" s="79">
        <v>6261975</v>
      </c>
      <c r="I20" s="79">
        <v>6479897</v>
      </c>
    </row>
    <row r="21" spans="1:9" x14ac:dyDescent="0.2">
      <c r="A21" s="198" t="s">
        <v>109</v>
      </c>
      <c r="B21" s="198"/>
      <c r="C21" s="198"/>
      <c r="D21" s="198"/>
      <c r="E21" s="198"/>
      <c r="F21" s="198"/>
      <c r="G21" s="78">
        <v>15</v>
      </c>
      <c r="H21" s="79">
        <v>2408289</v>
      </c>
      <c r="I21" s="79">
        <v>2452790</v>
      </c>
    </row>
    <row r="22" spans="1:9" x14ac:dyDescent="0.2">
      <c r="A22" s="198" t="s">
        <v>110</v>
      </c>
      <c r="B22" s="198"/>
      <c r="C22" s="198"/>
      <c r="D22" s="198"/>
      <c r="E22" s="198"/>
      <c r="F22" s="198"/>
      <c r="G22" s="78">
        <v>16</v>
      </c>
      <c r="H22" s="79">
        <v>1268530</v>
      </c>
      <c r="I22" s="79">
        <v>1358457</v>
      </c>
    </row>
    <row r="23" spans="1:9" x14ac:dyDescent="0.2">
      <c r="A23" s="162" t="s">
        <v>111</v>
      </c>
      <c r="B23" s="162"/>
      <c r="C23" s="162"/>
      <c r="D23" s="162"/>
      <c r="E23" s="162"/>
      <c r="F23" s="162"/>
      <c r="G23" s="78">
        <v>17</v>
      </c>
      <c r="H23" s="79">
        <v>2862708</v>
      </c>
      <c r="I23" s="79">
        <v>3508249</v>
      </c>
    </row>
    <row r="24" spans="1:9" x14ac:dyDescent="0.2">
      <c r="A24" s="162" t="s">
        <v>112</v>
      </c>
      <c r="B24" s="162"/>
      <c r="C24" s="162"/>
      <c r="D24" s="162"/>
      <c r="E24" s="162"/>
      <c r="F24" s="162"/>
      <c r="G24" s="78">
        <v>18</v>
      </c>
      <c r="H24" s="79">
        <v>1784863</v>
      </c>
      <c r="I24" s="79">
        <v>2163716</v>
      </c>
    </row>
    <row r="25" spans="1:9" x14ac:dyDescent="0.2">
      <c r="A25" s="199" t="s">
        <v>437</v>
      </c>
      <c r="B25" s="199"/>
      <c r="C25" s="199"/>
      <c r="D25" s="199"/>
      <c r="E25" s="199"/>
      <c r="F25" s="199"/>
      <c r="G25" s="80">
        <v>19</v>
      </c>
      <c r="H25" s="81">
        <f>H26+H27</f>
        <v>53513</v>
      </c>
      <c r="I25" s="81">
        <f>I26+I27</f>
        <v>85069</v>
      </c>
    </row>
    <row r="26" spans="1:9" x14ac:dyDescent="0.2">
      <c r="A26" s="198" t="s">
        <v>126</v>
      </c>
      <c r="B26" s="198"/>
      <c r="C26" s="198"/>
      <c r="D26" s="198"/>
      <c r="E26" s="198"/>
      <c r="F26" s="198"/>
      <c r="G26" s="78">
        <v>20</v>
      </c>
      <c r="H26" s="79">
        <v>10633</v>
      </c>
      <c r="I26" s="79">
        <v>9758</v>
      </c>
    </row>
    <row r="27" spans="1:9" x14ac:dyDescent="0.2">
      <c r="A27" s="198" t="s">
        <v>127</v>
      </c>
      <c r="B27" s="198"/>
      <c r="C27" s="198"/>
      <c r="D27" s="198"/>
      <c r="E27" s="198"/>
      <c r="F27" s="198"/>
      <c r="G27" s="78">
        <v>21</v>
      </c>
      <c r="H27" s="79">
        <v>42880</v>
      </c>
      <c r="I27" s="79">
        <v>75311</v>
      </c>
    </row>
    <row r="28" spans="1:9" x14ac:dyDescent="0.2">
      <c r="A28" s="199" t="s">
        <v>438</v>
      </c>
      <c r="B28" s="199"/>
      <c r="C28" s="199"/>
      <c r="D28" s="199"/>
      <c r="E28" s="199"/>
      <c r="F28" s="199"/>
      <c r="G28" s="80">
        <v>22</v>
      </c>
      <c r="H28" s="81">
        <f>SUM(H29:H34)</f>
        <v>553342</v>
      </c>
      <c r="I28" s="81">
        <f>SUM(I29:I34)</f>
        <v>565689</v>
      </c>
    </row>
    <row r="29" spans="1:9" x14ac:dyDescent="0.2">
      <c r="A29" s="198" t="s">
        <v>128</v>
      </c>
      <c r="B29" s="198"/>
      <c r="C29" s="198"/>
      <c r="D29" s="198"/>
      <c r="E29" s="198"/>
      <c r="F29" s="198"/>
      <c r="G29" s="78">
        <v>23</v>
      </c>
      <c r="H29" s="79">
        <v>534576</v>
      </c>
      <c r="I29" s="79">
        <v>549599</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18766</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16090</v>
      </c>
    </row>
    <row r="35" spans="1:9" x14ac:dyDescent="0.2">
      <c r="A35" s="162" t="s">
        <v>113</v>
      </c>
      <c r="B35" s="162"/>
      <c r="C35" s="162"/>
      <c r="D35" s="162"/>
      <c r="E35" s="162"/>
      <c r="F35" s="162"/>
      <c r="G35" s="78">
        <v>29</v>
      </c>
      <c r="H35" s="79">
        <v>0</v>
      </c>
      <c r="I35" s="79">
        <v>5</v>
      </c>
    </row>
    <row r="36" spans="1:9" x14ac:dyDescent="0.2">
      <c r="A36" s="164" t="s">
        <v>365</v>
      </c>
      <c r="B36" s="164"/>
      <c r="C36" s="164"/>
      <c r="D36" s="164"/>
      <c r="E36" s="164"/>
      <c r="F36" s="164"/>
      <c r="G36" s="80">
        <v>30</v>
      </c>
      <c r="H36" s="81">
        <f>SUM(H37:H46)</f>
        <v>139621</v>
      </c>
      <c r="I36" s="81">
        <f>SUM(I37:I46)</f>
        <v>1312324</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28471</v>
      </c>
      <c r="I43" s="79">
        <v>124991</v>
      </c>
    </row>
    <row r="44" spans="1:9" x14ac:dyDescent="0.2">
      <c r="A44" s="162" t="s">
        <v>141</v>
      </c>
      <c r="B44" s="162"/>
      <c r="C44" s="162"/>
      <c r="D44" s="162"/>
      <c r="E44" s="162"/>
      <c r="F44" s="162"/>
      <c r="G44" s="78">
        <v>38</v>
      </c>
      <c r="H44" s="79">
        <v>104061</v>
      </c>
      <c r="I44" s="79">
        <v>1033438</v>
      </c>
    </row>
    <row r="45" spans="1:9" x14ac:dyDescent="0.2">
      <c r="A45" s="162" t="s">
        <v>142</v>
      </c>
      <c r="B45" s="162"/>
      <c r="C45" s="162"/>
      <c r="D45" s="162"/>
      <c r="E45" s="162"/>
      <c r="F45" s="162"/>
      <c r="G45" s="78">
        <v>39</v>
      </c>
      <c r="H45" s="79">
        <v>5485</v>
      </c>
      <c r="I45" s="79">
        <v>4170</v>
      </c>
    </row>
    <row r="46" spans="1:9" x14ac:dyDescent="0.2">
      <c r="A46" s="162" t="s">
        <v>143</v>
      </c>
      <c r="B46" s="162"/>
      <c r="C46" s="162"/>
      <c r="D46" s="162"/>
      <c r="E46" s="162"/>
      <c r="F46" s="162"/>
      <c r="G46" s="78">
        <v>40</v>
      </c>
      <c r="H46" s="79">
        <v>1604</v>
      </c>
      <c r="I46" s="79">
        <v>149725</v>
      </c>
    </row>
    <row r="47" spans="1:9" x14ac:dyDescent="0.2">
      <c r="A47" s="164" t="s">
        <v>366</v>
      </c>
      <c r="B47" s="164"/>
      <c r="C47" s="164"/>
      <c r="D47" s="164"/>
      <c r="E47" s="164"/>
      <c r="F47" s="164"/>
      <c r="G47" s="80">
        <v>41</v>
      </c>
      <c r="H47" s="81">
        <f>SUM(H48:H54)</f>
        <v>1506424</v>
      </c>
      <c r="I47" s="81">
        <f>SUM(I48:I54)</f>
        <v>1853282</v>
      </c>
    </row>
    <row r="48" spans="1:9" ht="23.45" customHeight="1" x14ac:dyDescent="0.2">
      <c r="A48" s="162" t="s">
        <v>144</v>
      </c>
      <c r="B48" s="162"/>
      <c r="C48" s="162"/>
      <c r="D48" s="162"/>
      <c r="E48" s="162"/>
      <c r="F48" s="162"/>
      <c r="G48" s="78">
        <v>42</v>
      </c>
      <c r="H48" s="79">
        <v>0</v>
      </c>
      <c r="I48" s="79">
        <v>0</v>
      </c>
    </row>
    <row r="49" spans="1:9" x14ac:dyDescent="0.2">
      <c r="A49" s="195" t="s">
        <v>145</v>
      </c>
      <c r="B49" s="195"/>
      <c r="C49" s="195"/>
      <c r="D49" s="195"/>
      <c r="E49" s="195"/>
      <c r="F49" s="195"/>
      <c r="G49" s="78">
        <v>43</v>
      </c>
      <c r="H49" s="79">
        <v>0</v>
      </c>
      <c r="I49" s="79">
        <v>0</v>
      </c>
    </row>
    <row r="50" spans="1:9" x14ac:dyDescent="0.2">
      <c r="A50" s="195" t="s">
        <v>146</v>
      </c>
      <c r="B50" s="195"/>
      <c r="C50" s="195"/>
      <c r="D50" s="195"/>
      <c r="E50" s="195"/>
      <c r="F50" s="195"/>
      <c r="G50" s="78">
        <v>44</v>
      </c>
      <c r="H50" s="79">
        <v>728676</v>
      </c>
      <c r="I50" s="79">
        <v>753435</v>
      </c>
    </row>
    <row r="51" spans="1:9" x14ac:dyDescent="0.2">
      <c r="A51" s="195" t="s">
        <v>147</v>
      </c>
      <c r="B51" s="195"/>
      <c r="C51" s="195"/>
      <c r="D51" s="195"/>
      <c r="E51" s="195"/>
      <c r="F51" s="195"/>
      <c r="G51" s="78">
        <v>45</v>
      </c>
      <c r="H51" s="79">
        <v>777748</v>
      </c>
      <c r="I51" s="79">
        <v>1099847</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0</v>
      </c>
      <c r="I54" s="79">
        <v>0</v>
      </c>
    </row>
    <row r="55" spans="1:9" ht="30.6" customHeight="1" x14ac:dyDescent="0.2">
      <c r="A55" s="163" t="s">
        <v>151</v>
      </c>
      <c r="B55" s="163"/>
      <c r="C55" s="163"/>
      <c r="D55" s="163"/>
      <c r="E55" s="163"/>
      <c r="F55" s="163"/>
      <c r="G55" s="78">
        <v>49</v>
      </c>
      <c r="H55" s="79">
        <v>16973</v>
      </c>
      <c r="I55" s="79">
        <v>29943</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367</v>
      </c>
      <c r="B59" s="164"/>
      <c r="C59" s="164"/>
      <c r="D59" s="164"/>
      <c r="E59" s="164"/>
      <c r="F59" s="164"/>
      <c r="G59" s="80">
        <v>53</v>
      </c>
      <c r="H59" s="81">
        <f>H7+H36+H55+H56</f>
        <v>77933098</v>
      </c>
      <c r="I59" s="81">
        <f>I7+I36+I55+I56</f>
        <v>101401093</v>
      </c>
    </row>
    <row r="60" spans="1:9" x14ac:dyDescent="0.2">
      <c r="A60" s="164" t="s">
        <v>368</v>
      </c>
      <c r="B60" s="164"/>
      <c r="C60" s="164"/>
      <c r="D60" s="164"/>
      <c r="E60" s="164"/>
      <c r="F60" s="164"/>
      <c r="G60" s="80">
        <v>54</v>
      </c>
      <c r="H60" s="81">
        <f>H13+H47+H57+H58</f>
        <v>64859495</v>
      </c>
      <c r="I60" s="81">
        <f>I13+I47+I57+I58</f>
        <v>93020154</v>
      </c>
    </row>
    <row r="61" spans="1:9" x14ac:dyDescent="0.2">
      <c r="A61" s="164" t="s">
        <v>370</v>
      </c>
      <c r="B61" s="164"/>
      <c r="C61" s="164"/>
      <c r="D61" s="164"/>
      <c r="E61" s="164"/>
      <c r="F61" s="164"/>
      <c r="G61" s="80">
        <v>55</v>
      </c>
      <c r="H61" s="81">
        <f>H59-H60</f>
        <v>13073603</v>
      </c>
      <c r="I61" s="81">
        <f>I59-I60</f>
        <v>8380939</v>
      </c>
    </row>
    <row r="62" spans="1:9" x14ac:dyDescent="0.2">
      <c r="A62" s="197" t="s">
        <v>371</v>
      </c>
      <c r="B62" s="197"/>
      <c r="C62" s="197"/>
      <c r="D62" s="197"/>
      <c r="E62" s="197"/>
      <c r="F62" s="197"/>
      <c r="G62" s="80">
        <v>56</v>
      </c>
      <c r="H62" s="81">
        <f>+IF((H59-H60)&gt;0,(H59-H60),0)</f>
        <v>13073603</v>
      </c>
      <c r="I62" s="81">
        <f>+IF((I59-I60)&gt;0,(I59-I60),0)</f>
        <v>8380939</v>
      </c>
    </row>
    <row r="63" spans="1:9" x14ac:dyDescent="0.2">
      <c r="A63" s="197" t="s">
        <v>372</v>
      </c>
      <c r="B63" s="197"/>
      <c r="C63" s="197"/>
      <c r="D63" s="197"/>
      <c r="E63" s="197"/>
      <c r="F63" s="197"/>
      <c r="G63" s="80">
        <v>57</v>
      </c>
      <c r="H63" s="81">
        <f>+IF((H59-H60)&lt;0,(H59-H60),0)</f>
        <v>0</v>
      </c>
      <c r="I63" s="81">
        <f>+IF((I59-I60)&lt;0,(I59-I60),0)</f>
        <v>0</v>
      </c>
    </row>
    <row r="64" spans="1:9" x14ac:dyDescent="0.2">
      <c r="A64" s="163" t="s">
        <v>114</v>
      </c>
      <c r="B64" s="163"/>
      <c r="C64" s="163"/>
      <c r="D64" s="163"/>
      <c r="E64" s="163"/>
      <c r="F64" s="163"/>
      <c r="G64" s="78">
        <v>58</v>
      </c>
      <c r="H64" s="79">
        <v>2337694</v>
      </c>
      <c r="I64" s="79">
        <v>1565741</v>
      </c>
    </row>
    <row r="65" spans="1:9" x14ac:dyDescent="0.2">
      <c r="A65" s="164" t="s">
        <v>373</v>
      </c>
      <c r="B65" s="164"/>
      <c r="C65" s="164"/>
      <c r="D65" s="164"/>
      <c r="E65" s="164"/>
      <c r="F65" s="164"/>
      <c r="G65" s="80">
        <v>59</v>
      </c>
      <c r="H65" s="81">
        <f>H61-H64</f>
        <v>10735909</v>
      </c>
      <c r="I65" s="81">
        <f>I61-I64</f>
        <v>6815198</v>
      </c>
    </row>
    <row r="66" spans="1:9" x14ac:dyDescent="0.2">
      <c r="A66" s="197" t="s">
        <v>374</v>
      </c>
      <c r="B66" s="197"/>
      <c r="C66" s="197"/>
      <c r="D66" s="197"/>
      <c r="E66" s="197"/>
      <c r="F66" s="197"/>
      <c r="G66" s="80">
        <v>60</v>
      </c>
      <c r="H66" s="81">
        <f>+IF((H61-H64)&gt;0,(H61-H64),0)</f>
        <v>10735909</v>
      </c>
      <c r="I66" s="81">
        <f>+IF((I61-I64)&gt;0,(I61-I64),0)</f>
        <v>6815198</v>
      </c>
    </row>
    <row r="67" spans="1:9" x14ac:dyDescent="0.2">
      <c r="A67" s="197" t="s">
        <v>375</v>
      </c>
      <c r="B67" s="197"/>
      <c r="C67" s="197"/>
      <c r="D67" s="197"/>
      <c r="E67" s="197"/>
      <c r="F67" s="197"/>
      <c r="G67" s="80">
        <v>61</v>
      </c>
      <c r="H67" s="81">
        <f>+IF((H61-H64)&lt;0,(H61-H64),0)</f>
        <v>0</v>
      </c>
      <c r="I67" s="81">
        <f>+IF((I61-I64)&lt;0,(I61-I64),0)</f>
        <v>0</v>
      </c>
    </row>
    <row r="68" spans="1:9" x14ac:dyDescent="0.2">
      <c r="A68" s="168" t="s">
        <v>155</v>
      </c>
      <c r="B68" s="168"/>
      <c r="C68" s="168"/>
      <c r="D68" s="168"/>
      <c r="E68" s="168"/>
      <c r="F68" s="168"/>
      <c r="G68" s="189"/>
      <c r="H68" s="189"/>
      <c r="I68" s="189"/>
    </row>
    <row r="69" spans="1:9" ht="25.9" customHeight="1" x14ac:dyDescent="0.2">
      <c r="A69" s="164" t="s">
        <v>376</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377</v>
      </c>
      <c r="B73" s="197"/>
      <c r="C73" s="197"/>
      <c r="D73" s="197"/>
      <c r="E73" s="197"/>
      <c r="F73" s="197"/>
      <c r="G73" s="80">
        <v>66</v>
      </c>
      <c r="H73" s="87">
        <v>0</v>
      </c>
      <c r="I73" s="87">
        <v>0</v>
      </c>
    </row>
    <row r="74" spans="1:9" x14ac:dyDescent="0.2">
      <c r="A74" s="197" t="s">
        <v>378</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379</v>
      </c>
      <c r="B76" s="164"/>
      <c r="C76" s="164"/>
      <c r="D76" s="164"/>
      <c r="E76" s="164"/>
      <c r="F76" s="164"/>
      <c r="G76" s="80">
        <v>68</v>
      </c>
      <c r="H76" s="87">
        <v>0</v>
      </c>
      <c r="I76" s="87">
        <v>0</v>
      </c>
    </row>
    <row r="77" spans="1:9" x14ac:dyDescent="0.2">
      <c r="A77" s="196" t="s">
        <v>380</v>
      </c>
      <c r="B77" s="196"/>
      <c r="C77" s="196"/>
      <c r="D77" s="196"/>
      <c r="E77" s="196"/>
      <c r="F77" s="196"/>
      <c r="G77" s="88">
        <v>69</v>
      </c>
      <c r="H77" s="89">
        <v>0</v>
      </c>
      <c r="I77" s="89">
        <v>0</v>
      </c>
    </row>
    <row r="78" spans="1:9" x14ac:dyDescent="0.2">
      <c r="A78" s="196" t="s">
        <v>381</v>
      </c>
      <c r="B78" s="196"/>
      <c r="C78" s="196"/>
      <c r="D78" s="196"/>
      <c r="E78" s="196"/>
      <c r="F78" s="196"/>
      <c r="G78" s="88">
        <v>70</v>
      </c>
      <c r="H78" s="89">
        <v>0</v>
      </c>
      <c r="I78" s="89">
        <v>0</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v>0</v>
      </c>
      <c r="I80" s="87">
        <v>0</v>
      </c>
    </row>
    <row r="81" spans="1:9" x14ac:dyDescent="0.2">
      <c r="A81" s="197" t="s">
        <v>384</v>
      </c>
      <c r="B81" s="197"/>
      <c r="C81" s="197"/>
      <c r="D81" s="197"/>
      <c r="E81" s="197"/>
      <c r="F81" s="197"/>
      <c r="G81" s="80">
        <v>73</v>
      </c>
      <c r="H81" s="87">
        <v>0</v>
      </c>
      <c r="I81" s="87">
        <v>0</v>
      </c>
    </row>
    <row r="82" spans="1:9" x14ac:dyDescent="0.2">
      <c r="A82" s="197" t="s">
        <v>385</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386</v>
      </c>
      <c r="B84" s="190"/>
      <c r="C84" s="190"/>
      <c r="D84" s="190"/>
      <c r="E84" s="190"/>
      <c r="F84" s="190"/>
      <c r="G84" s="80">
        <v>75</v>
      </c>
      <c r="H84" s="90">
        <f>H85+H86</f>
        <v>10735909</v>
      </c>
      <c r="I84" s="90">
        <f>I85+I86</f>
        <v>6815198</v>
      </c>
    </row>
    <row r="85" spans="1:9" x14ac:dyDescent="0.2">
      <c r="A85" s="191" t="s">
        <v>160</v>
      </c>
      <c r="B85" s="191"/>
      <c r="C85" s="191"/>
      <c r="D85" s="191"/>
      <c r="E85" s="191"/>
      <c r="F85" s="191"/>
      <c r="G85" s="78">
        <v>76</v>
      </c>
      <c r="H85" s="91">
        <f>H66</f>
        <v>10735909</v>
      </c>
      <c r="I85" s="91">
        <f>I66</f>
        <v>6815198</v>
      </c>
    </row>
    <row r="86" spans="1:9" x14ac:dyDescent="0.2">
      <c r="A86" s="191" t="s">
        <v>161</v>
      </c>
      <c r="B86" s="191"/>
      <c r="C86" s="191"/>
      <c r="D86" s="191"/>
      <c r="E86" s="191"/>
      <c r="F86" s="191"/>
      <c r="G86" s="78">
        <v>77</v>
      </c>
      <c r="H86" s="91">
        <f>H67</f>
        <v>0</v>
      </c>
      <c r="I86" s="91">
        <f>I67</f>
        <v>0</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v>0</v>
      </c>
      <c r="I88" s="91">
        <v>0</v>
      </c>
    </row>
    <row r="89" spans="1:9" ht="29.25" customHeight="1" x14ac:dyDescent="0.2">
      <c r="A89" s="188" t="s">
        <v>431</v>
      </c>
      <c r="B89" s="188"/>
      <c r="C89" s="188"/>
      <c r="D89" s="188"/>
      <c r="E89" s="188"/>
      <c r="F89" s="188"/>
      <c r="G89" s="80">
        <v>79</v>
      </c>
      <c r="H89" s="90">
        <f>H90+H97</f>
        <v>0</v>
      </c>
      <c r="I89" s="90">
        <f>I90+I97</f>
        <v>0</v>
      </c>
    </row>
    <row r="90" spans="1:9" ht="24.6" customHeight="1" x14ac:dyDescent="0.2">
      <c r="A90" s="200" t="s">
        <v>439</v>
      </c>
      <c r="B90" s="200"/>
      <c r="C90" s="200"/>
      <c r="D90" s="200"/>
      <c r="E90" s="200"/>
      <c r="F90" s="200"/>
      <c r="G90" s="80">
        <v>80</v>
      </c>
      <c r="H90" s="90">
        <f>SUM(H91:H95)</f>
        <v>0</v>
      </c>
      <c r="I90" s="90">
        <f>SUM(I91:I95)</f>
        <v>0</v>
      </c>
    </row>
    <row r="91" spans="1:9" ht="24.6" customHeight="1" x14ac:dyDescent="0.2">
      <c r="A91" s="195" t="s">
        <v>349</v>
      </c>
      <c r="B91" s="195"/>
      <c r="C91" s="195"/>
      <c r="D91" s="195"/>
      <c r="E91" s="195"/>
      <c r="F91" s="195"/>
      <c r="G91" s="80">
        <v>81</v>
      </c>
      <c r="H91" s="91">
        <v>0</v>
      </c>
      <c r="I91" s="91">
        <v>0</v>
      </c>
    </row>
    <row r="92" spans="1:9" ht="39" customHeight="1" x14ac:dyDescent="0.2">
      <c r="A92" s="195" t="s">
        <v>350</v>
      </c>
      <c r="B92" s="195"/>
      <c r="C92" s="195"/>
      <c r="D92" s="195"/>
      <c r="E92" s="195"/>
      <c r="F92" s="195"/>
      <c r="G92" s="80">
        <v>82</v>
      </c>
      <c r="H92" s="91">
        <v>0</v>
      </c>
      <c r="I92" s="91">
        <v>0</v>
      </c>
    </row>
    <row r="93" spans="1:9" ht="44.25" customHeight="1" x14ac:dyDescent="0.2">
      <c r="A93" s="195" t="s">
        <v>351</v>
      </c>
      <c r="B93" s="195"/>
      <c r="C93" s="195"/>
      <c r="D93" s="195"/>
      <c r="E93" s="195"/>
      <c r="F93" s="195"/>
      <c r="G93" s="80">
        <v>83</v>
      </c>
      <c r="H93" s="91">
        <v>0</v>
      </c>
      <c r="I93" s="91">
        <v>0</v>
      </c>
    </row>
    <row r="94" spans="1:9" ht="16.5" customHeight="1" x14ac:dyDescent="0.2">
      <c r="A94" s="195" t="s">
        <v>352</v>
      </c>
      <c r="B94" s="195"/>
      <c r="C94" s="195"/>
      <c r="D94" s="195"/>
      <c r="E94" s="195"/>
      <c r="F94" s="195"/>
      <c r="G94" s="80">
        <v>84</v>
      </c>
      <c r="H94" s="91">
        <v>0</v>
      </c>
      <c r="I94" s="91">
        <v>0</v>
      </c>
    </row>
    <row r="95" spans="1:9" ht="13.5" customHeight="1" x14ac:dyDescent="0.2">
      <c r="A95" s="195" t="s">
        <v>353</v>
      </c>
      <c r="B95" s="195"/>
      <c r="C95" s="195"/>
      <c r="D95" s="195"/>
      <c r="E95" s="195"/>
      <c r="F95" s="195"/>
      <c r="G95" s="80">
        <v>85</v>
      </c>
      <c r="H95" s="91">
        <v>0</v>
      </c>
      <c r="I95" s="91">
        <v>0</v>
      </c>
    </row>
    <row r="96" spans="1:9" ht="24.6" customHeight="1" x14ac:dyDescent="0.2">
      <c r="A96" s="195" t="s">
        <v>354</v>
      </c>
      <c r="B96" s="195"/>
      <c r="C96" s="195"/>
      <c r="D96" s="195"/>
      <c r="E96" s="195"/>
      <c r="F96" s="195"/>
      <c r="G96" s="80">
        <v>86</v>
      </c>
      <c r="H96" s="91">
        <v>0</v>
      </c>
      <c r="I96" s="91">
        <v>0</v>
      </c>
    </row>
    <row r="97" spans="1:9" ht="24.6" customHeight="1" x14ac:dyDescent="0.2">
      <c r="A97" s="200" t="s">
        <v>432</v>
      </c>
      <c r="B97" s="200"/>
      <c r="C97" s="200"/>
      <c r="D97" s="200"/>
      <c r="E97" s="200"/>
      <c r="F97" s="200"/>
      <c r="G97" s="80">
        <v>87</v>
      </c>
      <c r="H97" s="90">
        <f>SUM(H98:H105)</f>
        <v>0</v>
      </c>
      <c r="I97" s="90">
        <f>SUM(I98:I105)</f>
        <v>0</v>
      </c>
    </row>
    <row r="98" spans="1:9" x14ac:dyDescent="0.2">
      <c r="A98" s="195" t="s">
        <v>163</v>
      </c>
      <c r="B98" s="195"/>
      <c r="C98" s="195"/>
      <c r="D98" s="195"/>
      <c r="E98" s="195"/>
      <c r="F98" s="195"/>
      <c r="G98" s="78">
        <v>88</v>
      </c>
      <c r="H98" s="91">
        <v>0</v>
      </c>
      <c r="I98" s="91">
        <v>0</v>
      </c>
    </row>
    <row r="99" spans="1:9" ht="35.25" customHeight="1" x14ac:dyDescent="0.2">
      <c r="A99" s="195" t="s">
        <v>355</v>
      </c>
      <c r="B99" s="195"/>
      <c r="C99" s="195"/>
      <c r="D99" s="195"/>
      <c r="E99" s="195"/>
      <c r="F99" s="195"/>
      <c r="G99" s="78">
        <v>89</v>
      </c>
      <c r="H99" s="91">
        <v>0</v>
      </c>
      <c r="I99" s="91">
        <v>0</v>
      </c>
    </row>
    <row r="100" spans="1:9" x14ac:dyDescent="0.2">
      <c r="A100" s="195" t="s">
        <v>356</v>
      </c>
      <c r="B100" s="195"/>
      <c r="C100" s="195"/>
      <c r="D100" s="195"/>
      <c r="E100" s="195"/>
      <c r="F100" s="195"/>
      <c r="G100" s="78">
        <v>90</v>
      </c>
      <c r="H100" s="91">
        <v>0</v>
      </c>
      <c r="I100" s="91">
        <v>0</v>
      </c>
    </row>
    <row r="101" spans="1:9" ht="33.75" customHeight="1" x14ac:dyDescent="0.2">
      <c r="A101" s="195" t="s">
        <v>357</v>
      </c>
      <c r="B101" s="195"/>
      <c r="C101" s="195"/>
      <c r="D101" s="195"/>
      <c r="E101" s="195"/>
      <c r="F101" s="195"/>
      <c r="G101" s="78">
        <v>91</v>
      </c>
      <c r="H101" s="91">
        <v>0</v>
      </c>
      <c r="I101" s="91">
        <v>0</v>
      </c>
    </row>
    <row r="102" spans="1:9" ht="29.25" customHeight="1" x14ac:dyDescent="0.2">
      <c r="A102" s="195" t="s">
        <v>358</v>
      </c>
      <c r="B102" s="195"/>
      <c r="C102" s="195"/>
      <c r="D102" s="195"/>
      <c r="E102" s="195"/>
      <c r="F102" s="195"/>
      <c r="G102" s="78">
        <v>92</v>
      </c>
      <c r="H102" s="91">
        <v>0</v>
      </c>
      <c r="I102" s="91">
        <v>0</v>
      </c>
    </row>
    <row r="103" spans="1:9" x14ac:dyDescent="0.2">
      <c r="A103" s="195" t="s">
        <v>359</v>
      </c>
      <c r="B103" s="195"/>
      <c r="C103" s="195"/>
      <c r="D103" s="195"/>
      <c r="E103" s="195"/>
      <c r="F103" s="195"/>
      <c r="G103" s="78">
        <v>93</v>
      </c>
      <c r="H103" s="91">
        <v>0</v>
      </c>
      <c r="I103" s="91">
        <v>0</v>
      </c>
    </row>
    <row r="104" spans="1:9" ht="24.75" customHeight="1" x14ac:dyDescent="0.2">
      <c r="A104" s="195" t="s">
        <v>360</v>
      </c>
      <c r="B104" s="195"/>
      <c r="C104" s="195"/>
      <c r="D104" s="195"/>
      <c r="E104" s="195"/>
      <c r="F104" s="195"/>
      <c r="G104" s="78">
        <v>94</v>
      </c>
      <c r="H104" s="91">
        <v>0</v>
      </c>
      <c r="I104" s="91">
        <v>0</v>
      </c>
    </row>
    <row r="105" spans="1:9" ht="15.75" customHeight="1" x14ac:dyDescent="0.2">
      <c r="A105" s="195" t="s">
        <v>361</v>
      </c>
      <c r="B105" s="195"/>
      <c r="C105" s="195"/>
      <c r="D105" s="195"/>
      <c r="E105" s="195"/>
      <c r="F105" s="195"/>
      <c r="G105" s="78">
        <v>95</v>
      </c>
      <c r="H105" s="91">
        <v>0</v>
      </c>
      <c r="I105" s="91">
        <v>0</v>
      </c>
    </row>
    <row r="106" spans="1:9" ht="24.75" customHeight="1" x14ac:dyDescent="0.2">
      <c r="A106" s="195" t="s">
        <v>362</v>
      </c>
      <c r="B106" s="195"/>
      <c r="C106" s="195"/>
      <c r="D106" s="195"/>
      <c r="E106" s="195"/>
      <c r="F106" s="195"/>
      <c r="G106" s="78">
        <v>96</v>
      </c>
      <c r="H106" s="91">
        <v>0</v>
      </c>
      <c r="I106" s="91">
        <v>0</v>
      </c>
    </row>
    <row r="107" spans="1:9" ht="27.6" customHeight="1" x14ac:dyDescent="0.2">
      <c r="A107" s="188" t="s">
        <v>434</v>
      </c>
      <c r="B107" s="188"/>
      <c r="C107" s="188"/>
      <c r="D107" s="188"/>
      <c r="E107" s="188"/>
      <c r="F107" s="188"/>
      <c r="G107" s="80">
        <v>97</v>
      </c>
      <c r="H107" s="90">
        <f>H90+H97-H106-H96</f>
        <v>0</v>
      </c>
      <c r="I107" s="90">
        <f>I90+I97-I106-I96</f>
        <v>0</v>
      </c>
    </row>
    <row r="108" spans="1:9" x14ac:dyDescent="0.2">
      <c r="A108" s="188" t="s">
        <v>369</v>
      </c>
      <c r="B108" s="188"/>
      <c r="C108" s="188"/>
      <c r="D108" s="188"/>
      <c r="E108" s="188"/>
      <c r="F108" s="188"/>
      <c r="G108" s="80">
        <v>98</v>
      </c>
      <c r="H108" s="90">
        <f>H88+H107</f>
        <v>0</v>
      </c>
      <c r="I108" s="90">
        <f>I88+I107</f>
        <v>0</v>
      </c>
    </row>
    <row r="109" spans="1:9" x14ac:dyDescent="0.2">
      <c r="A109" s="168" t="s">
        <v>164</v>
      </c>
      <c r="B109" s="168"/>
      <c r="C109" s="168"/>
      <c r="D109" s="168"/>
      <c r="E109" s="168"/>
      <c r="F109" s="168"/>
      <c r="G109" s="189"/>
      <c r="H109" s="189"/>
      <c r="I109" s="189"/>
    </row>
    <row r="110" spans="1:9" ht="24.75" customHeight="1" x14ac:dyDescent="0.2">
      <c r="A110" s="190" t="s">
        <v>433</v>
      </c>
      <c r="B110" s="190"/>
      <c r="C110" s="190"/>
      <c r="D110" s="190"/>
      <c r="E110" s="190"/>
      <c r="F110" s="190"/>
      <c r="G110" s="80">
        <v>99</v>
      </c>
      <c r="H110" s="90">
        <f>H111+H112</f>
        <v>10735909</v>
      </c>
      <c r="I110" s="90">
        <f>I111+I112</f>
        <v>6815198</v>
      </c>
    </row>
    <row r="111" spans="1:9" x14ac:dyDescent="0.2">
      <c r="A111" s="191" t="s">
        <v>116</v>
      </c>
      <c r="B111" s="191"/>
      <c r="C111" s="191"/>
      <c r="D111" s="191"/>
      <c r="E111" s="191"/>
      <c r="F111" s="191"/>
      <c r="G111" s="78">
        <v>100</v>
      </c>
      <c r="H111" s="91">
        <f>H85</f>
        <v>10735909</v>
      </c>
      <c r="I111" s="91">
        <f>I85</f>
        <v>6815198</v>
      </c>
    </row>
    <row r="112" spans="1:9" x14ac:dyDescent="0.2">
      <c r="A112" s="191" t="s">
        <v>165</v>
      </c>
      <c r="B112" s="191"/>
      <c r="C112" s="191"/>
      <c r="D112" s="191"/>
      <c r="E112" s="191"/>
      <c r="F112" s="191"/>
      <c r="G112" s="78">
        <v>101</v>
      </c>
      <c r="H112" s="91">
        <f>H86</f>
        <v>0</v>
      </c>
      <c r="I112" s="91">
        <f>I86</f>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4803149606299213" right="0.15748031496062992" top="0" bottom="0"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4" sqref="I2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469</v>
      </c>
      <c r="B2" s="173"/>
      <c r="C2" s="173"/>
      <c r="D2" s="173"/>
      <c r="E2" s="173"/>
      <c r="F2" s="173"/>
      <c r="G2" s="173"/>
      <c r="H2" s="173"/>
      <c r="I2" s="173"/>
    </row>
    <row r="3" spans="1:9" x14ac:dyDescent="0.2">
      <c r="A3" s="186" t="s">
        <v>443</v>
      </c>
      <c r="B3" s="213"/>
      <c r="C3" s="213"/>
      <c r="D3" s="213"/>
      <c r="E3" s="213"/>
      <c r="F3" s="213"/>
      <c r="G3" s="213"/>
      <c r="H3" s="213"/>
      <c r="I3" s="213"/>
    </row>
    <row r="4" spans="1:9" x14ac:dyDescent="0.2">
      <c r="A4" s="212" t="s">
        <v>461</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f>RDG!H61</f>
        <v>13073603</v>
      </c>
      <c r="I8" s="93">
        <f>RDG!I61</f>
        <v>8380939</v>
      </c>
    </row>
    <row r="9" spans="1:9" ht="12.75" customHeight="1" x14ac:dyDescent="0.2">
      <c r="A9" s="197" t="s">
        <v>171</v>
      </c>
      <c r="B9" s="197"/>
      <c r="C9" s="197"/>
      <c r="D9" s="197"/>
      <c r="E9" s="197"/>
      <c r="F9" s="197"/>
      <c r="G9" s="80">
        <v>2</v>
      </c>
      <c r="H9" s="94">
        <f>H10+H11+H12+H13+H14+H15+H16+H17</f>
        <v>3613770</v>
      </c>
      <c r="I9" s="94">
        <f>I10+I11+I12+I13+I14+I15+I16+I17</f>
        <v>4642095</v>
      </c>
    </row>
    <row r="10" spans="1:9" ht="12.75" customHeight="1" x14ac:dyDescent="0.2">
      <c r="A10" s="210" t="s">
        <v>172</v>
      </c>
      <c r="B10" s="210"/>
      <c r="C10" s="210"/>
      <c r="D10" s="210"/>
      <c r="E10" s="210"/>
      <c r="F10" s="210"/>
      <c r="G10" s="88">
        <v>3</v>
      </c>
      <c r="H10" s="93">
        <v>2862708</v>
      </c>
      <c r="I10" s="93">
        <v>3508249</v>
      </c>
    </row>
    <row r="11" spans="1:9" ht="31.15" customHeight="1" x14ac:dyDescent="0.2">
      <c r="A11" s="210" t="s">
        <v>297</v>
      </c>
      <c r="B11" s="210"/>
      <c r="C11" s="210"/>
      <c r="D11" s="210"/>
      <c r="E11" s="210"/>
      <c r="F11" s="210"/>
      <c r="G11" s="88">
        <v>4</v>
      </c>
      <c r="H11" s="93">
        <v>-18002</v>
      </c>
      <c r="I11" s="93">
        <v>296600</v>
      </c>
    </row>
    <row r="12" spans="1:9" ht="28.15" customHeight="1" x14ac:dyDescent="0.2">
      <c r="A12" s="210" t="s">
        <v>298</v>
      </c>
      <c r="B12" s="210"/>
      <c r="C12" s="210"/>
      <c r="D12" s="210"/>
      <c r="E12" s="210"/>
      <c r="F12" s="210"/>
      <c r="G12" s="88">
        <v>5</v>
      </c>
      <c r="H12" s="93">
        <v>37395</v>
      </c>
      <c r="I12" s="93">
        <v>71141</v>
      </c>
    </row>
    <row r="13" spans="1:9" ht="12.75" customHeight="1" x14ac:dyDescent="0.2">
      <c r="A13" s="210" t="s">
        <v>173</v>
      </c>
      <c r="B13" s="210"/>
      <c r="C13" s="210"/>
      <c r="D13" s="210"/>
      <c r="E13" s="210"/>
      <c r="F13" s="210"/>
      <c r="G13" s="88">
        <v>6</v>
      </c>
      <c r="H13" s="93">
        <v>-28471</v>
      </c>
      <c r="I13" s="93">
        <v>-126756</v>
      </c>
    </row>
    <row r="14" spans="1:9" ht="12.75" customHeight="1" x14ac:dyDescent="0.2">
      <c r="A14" s="210" t="s">
        <v>174</v>
      </c>
      <c r="B14" s="210"/>
      <c r="C14" s="210"/>
      <c r="D14" s="210"/>
      <c r="E14" s="210"/>
      <c r="F14" s="210"/>
      <c r="G14" s="88">
        <v>7</v>
      </c>
      <c r="H14" s="93">
        <v>728676</v>
      </c>
      <c r="I14" s="93">
        <v>753435</v>
      </c>
    </row>
    <row r="15" spans="1:9" ht="12.75" customHeight="1" x14ac:dyDescent="0.2">
      <c r="A15" s="210" t="s">
        <v>175</v>
      </c>
      <c r="B15" s="210"/>
      <c r="C15" s="210"/>
      <c r="D15" s="210"/>
      <c r="E15" s="210"/>
      <c r="F15" s="210"/>
      <c r="G15" s="88">
        <v>8</v>
      </c>
      <c r="H15" s="93">
        <v>63413</v>
      </c>
      <c r="I15" s="93">
        <v>139426</v>
      </c>
    </row>
    <row r="16" spans="1:9" ht="12.75" customHeight="1" x14ac:dyDescent="0.2">
      <c r="A16" s="210" t="s">
        <v>176</v>
      </c>
      <c r="B16" s="210"/>
      <c r="C16" s="210"/>
      <c r="D16" s="210"/>
      <c r="E16" s="210"/>
      <c r="F16" s="210"/>
      <c r="G16" s="88">
        <v>9</v>
      </c>
      <c r="H16" s="93">
        <v>-14976</v>
      </c>
      <c r="I16" s="93">
        <v>0</v>
      </c>
    </row>
    <row r="17" spans="1:9" ht="27.6" customHeight="1" x14ac:dyDescent="0.2">
      <c r="A17" s="210" t="s">
        <v>177</v>
      </c>
      <c r="B17" s="210"/>
      <c r="C17" s="210"/>
      <c r="D17" s="210"/>
      <c r="E17" s="210"/>
      <c r="F17" s="210"/>
      <c r="G17" s="88">
        <v>10</v>
      </c>
      <c r="H17" s="93">
        <v>-16973</v>
      </c>
      <c r="I17" s="93">
        <v>0</v>
      </c>
    </row>
    <row r="18" spans="1:9" ht="29.45" customHeight="1" x14ac:dyDescent="0.2">
      <c r="A18" s="188" t="s">
        <v>300</v>
      </c>
      <c r="B18" s="188"/>
      <c r="C18" s="188"/>
      <c r="D18" s="188"/>
      <c r="E18" s="188"/>
      <c r="F18" s="188"/>
      <c r="G18" s="80">
        <v>11</v>
      </c>
      <c r="H18" s="94">
        <f>H8+H9</f>
        <v>16687373</v>
      </c>
      <c r="I18" s="94">
        <f>I8+I9</f>
        <v>13023034</v>
      </c>
    </row>
    <row r="19" spans="1:9" ht="12.75" customHeight="1" x14ac:dyDescent="0.2">
      <c r="A19" s="197" t="s">
        <v>178</v>
      </c>
      <c r="B19" s="197"/>
      <c r="C19" s="197"/>
      <c r="D19" s="197"/>
      <c r="E19" s="197"/>
      <c r="F19" s="197"/>
      <c r="G19" s="80">
        <v>12</v>
      </c>
      <c r="H19" s="94">
        <f>H20+H21+H22+H23</f>
        <v>15504019</v>
      </c>
      <c r="I19" s="94">
        <f>I20+I21+I22+I23</f>
        <v>3155217</v>
      </c>
    </row>
    <row r="20" spans="1:9" ht="12.75" customHeight="1" x14ac:dyDescent="0.2">
      <c r="A20" s="210" t="s">
        <v>179</v>
      </c>
      <c r="B20" s="210"/>
      <c r="C20" s="210"/>
      <c r="D20" s="210"/>
      <c r="E20" s="210"/>
      <c r="F20" s="210"/>
      <c r="G20" s="88">
        <v>13</v>
      </c>
      <c r="H20" s="93">
        <v>13498360</v>
      </c>
      <c r="I20" s="93">
        <v>-34416</v>
      </c>
    </row>
    <row r="21" spans="1:9" ht="12.75" customHeight="1" x14ac:dyDescent="0.2">
      <c r="A21" s="210" t="s">
        <v>180</v>
      </c>
      <c r="B21" s="210"/>
      <c r="C21" s="210"/>
      <c r="D21" s="210"/>
      <c r="E21" s="210"/>
      <c r="F21" s="210"/>
      <c r="G21" s="88">
        <v>14</v>
      </c>
      <c r="H21" s="93">
        <v>1884319</v>
      </c>
      <c r="I21" s="93">
        <v>4099007</v>
      </c>
    </row>
    <row r="22" spans="1:9" ht="12.75" customHeight="1" x14ac:dyDescent="0.2">
      <c r="A22" s="210" t="s">
        <v>181</v>
      </c>
      <c r="B22" s="210"/>
      <c r="C22" s="210"/>
      <c r="D22" s="210"/>
      <c r="E22" s="210"/>
      <c r="F22" s="210"/>
      <c r="G22" s="88">
        <v>15</v>
      </c>
      <c r="H22" s="93">
        <v>-23959</v>
      </c>
      <c r="I22" s="93">
        <v>-61956</v>
      </c>
    </row>
    <row r="23" spans="1:9" ht="12.75" customHeight="1" x14ac:dyDescent="0.2">
      <c r="A23" s="210" t="s">
        <v>182</v>
      </c>
      <c r="B23" s="210"/>
      <c r="C23" s="210"/>
      <c r="D23" s="210"/>
      <c r="E23" s="210"/>
      <c r="F23" s="210"/>
      <c r="G23" s="88">
        <v>16</v>
      </c>
      <c r="H23" s="93">
        <v>145299</v>
      </c>
      <c r="I23" s="93">
        <v>-847418</v>
      </c>
    </row>
    <row r="24" spans="1:9" ht="12.75" customHeight="1" x14ac:dyDescent="0.2">
      <c r="A24" s="188" t="s">
        <v>183</v>
      </c>
      <c r="B24" s="188"/>
      <c r="C24" s="188"/>
      <c r="D24" s="188"/>
      <c r="E24" s="188"/>
      <c r="F24" s="188"/>
      <c r="G24" s="80">
        <v>17</v>
      </c>
      <c r="H24" s="94">
        <f>H18+H19</f>
        <v>32191392</v>
      </c>
      <c r="I24" s="94">
        <f>I18+I19</f>
        <v>16178251</v>
      </c>
    </row>
    <row r="25" spans="1:9" ht="12.75" customHeight="1" x14ac:dyDescent="0.2">
      <c r="A25" s="195" t="s">
        <v>184</v>
      </c>
      <c r="B25" s="195"/>
      <c r="C25" s="195"/>
      <c r="D25" s="195"/>
      <c r="E25" s="195"/>
      <c r="F25" s="195"/>
      <c r="G25" s="88">
        <v>18</v>
      </c>
      <c r="H25" s="93">
        <v>-728676</v>
      </c>
      <c r="I25" s="93">
        <v>-753435</v>
      </c>
    </row>
    <row r="26" spans="1:9" ht="12.75" customHeight="1" x14ac:dyDescent="0.2">
      <c r="A26" s="195" t="s">
        <v>185</v>
      </c>
      <c r="B26" s="195"/>
      <c r="C26" s="195"/>
      <c r="D26" s="195"/>
      <c r="E26" s="195"/>
      <c r="F26" s="195"/>
      <c r="G26" s="88">
        <v>19</v>
      </c>
      <c r="H26" s="93">
        <v>-7178856</v>
      </c>
      <c r="I26" s="93">
        <v>-2805648</v>
      </c>
    </row>
    <row r="27" spans="1:9" ht="28.9" customHeight="1" x14ac:dyDescent="0.2">
      <c r="A27" s="190" t="s">
        <v>186</v>
      </c>
      <c r="B27" s="190"/>
      <c r="C27" s="190"/>
      <c r="D27" s="190"/>
      <c r="E27" s="190"/>
      <c r="F27" s="190"/>
      <c r="G27" s="80">
        <v>20</v>
      </c>
      <c r="H27" s="94">
        <f>H24+H25+H26</f>
        <v>24283860</v>
      </c>
      <c r="I27" s="94">
        <f>I24+I25+I26</f>
        <v>12619168</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85375</v>
      </c>
      <c r="I29" s="91">
        <v>497463</v>
      </c>
    </row>
    <row r="30" spans="1:9" ht="12.75" customHeight="1" x14ac:dyDescent="0.2">
      <c r="A30" s="195" t="s">
        <v>189</v>
      </c>
      <c r="B30" s="195"/>
      <c r="C30" s="195"/>
      <c r="D30" s="195"/>
      <c r="E30" s="195"/>
      <c r="F30" s="195"/>
      <c r="G30" s="88">
        <v>22</v>
      </c>
      <c r="H30" s="91">
        <v>0</v>
      </c>
      <c r="I30" s="91">
        <v>0</v>
      </c>
    </row>
    <row r="31" spans="1:9" ht="12.75" customHeight="1" x14ac:dyDescent="0.2">
      <c r="A31" s="195" t="s">
        <v>190</v>
      </c>
      <c r="B31" s="195"/>
      <c r="C31" s="195"/>
      <c r="D31" s="195"/>
      <c r="E31" s="195"/>
      <c r="F31" s="195"/>
      <c r="G31" s="88">
        <v>23</v>
      </c>
      <c r="H31" s="91">
        <v>28471</v>
      </c>
      <c r="I31" s="91">
        <v>124991</v>
      </c>
    </row>
    <row r="32" spans="1:9" ht="12.75" customHeight="1" x14ac:dyDescent="0.2">
      <c r="A32" s="195" t="s">
        <v>191</v>
      </c>
      <c r="B32" s="195"/>
      <c r="C32" s="195"/>
      <c r="D32" s="195"/>
      <c r="E32" s="195"/>
      <c r="F32" s="195"/>
      <c r="G32" s="88">
        <v>24</v>
      </c>
      <c r="H32" s="91">
        <v>1604</v>
      </c>
      <c r="I32" s="91">
        <v>1764</v>
      </c>
    </row>
    <row r="33" spans="1:9" ht="12.75" customHeight="1" x14ac:dyDescent="0.2">
      <c r="A33" s="195" t="s">
        <v>192</v>
      </c>
      <c r="B33" s="195"/>
      <c r="C33" s="195"/>
      <c r="D33" s="195"/>
      <c r="E33" s="195"/>
      <c r="F33" s="195"/>
      <c r="G33" s="88">
        <v>25</v>
      </c>
      <c r="H33" s="91">
        <v>0</v>
      </c>
      <c r="I33" s="91">
        <v>0</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115450</v>
      </c>
      <c r="I35" s="90">
        <f>I29+I30+I31+I32+I33+I34</f>
        <v>624218</v>
      </c>
    </row>
    <row r="36" spans="1:9" ht="26.45" customHeight="1" x14ac:dyDescent="0.2">
      <c r="A36" s="195" t="s">
        <v>195</v>
      </c>
      <c r="B36" s="195"/>
      <c r="C36" s="195"/>
      <c r="D36" s="195"/>
      <c r="E36" s="195"/>
      <c r="F36" s="195"/>
      <c r="G36" s="88">
        <v>28</v>
      </c>
      <c r="H36" s="91">
        <v>-4825495</v>
      </c>
      <c r="I36" s="91">
        <v>-3433174</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0</v>
      </c>
      <c r="I38" s="91">
        <v>0</v>
      </c>
    </row>
    <row r="39" spans="1:9" ht="12.75" customHeight="1" x14ac:dyDescent="0.2">
      <c r="A39" s="195" t="s">
        <v>198</v>
      </c>
      <c r="B39" s="195"/>
      <c r="C39" s="195"/>
      <c r="D39" s="195"/>
      <c r="E39" s="195"/>
      <c r="F39" s="195"/>
      <c r="G39" s="88">
        <v>31</v>
      </c>
      <c r="H39" s="91">
        <v>0</v>
      </c>
      <c r="I39" s="91">
        <v>-3000000</v>
      </c>
    </row>
    <row r="40" spans="1:9" ht="12.75" customHeight="1" x14ac:dyDescent="0.2">
      <c r="A40" s="195" t="s">
        <v>199</v>
      </c>
      <c r="B40" s="195"/>
      <c r="C40" s="195"/>
      <c r="D40" s="195"/>
      <c r="E40" s="195"/>
      <c r="F40" s="195"/>
      <c r="G40" s="88">
        <v>32</v>
      </c>
      <c r="H40" s="91">
        <v>0</v>
      </c>
      <c r="I40" s="91">
        <v>0</v>
      </c>
    </row>
    <row r="41" spans="1:9" ht="22.9" customHeight="1" x14ac:dyDescent="0.2">
      <c r="A41" s="188" t="s">
        <v>200</v>
      </c>
      <c r="B41" s="188"/>
      <c r="C41" s="188"/>
      <c r="D41" s="188"/>
      <c r="E41" s="188"/>
      <c r="F41" s="188"/>
      <c r="G41" s="80">
        <v>33</v>
      </c>
      <c r="H41" s="90">
        <f>H36+H37+H38+H39+H40</f>
        <v>-4825495</v>
      </c>
      <c r="I41" s="90">
        <f>I36+I37+I38+I39+I40</f>
        <v>-6433174</v>
      </c>
    </row>
    <row r="42" spans="1:9" ht="30.6" customHeight="1" x14ac:dyDescent="0.2">
      <c r="A42" s="190" t="s">
        <v>201</v>
      </c>
      <c r="B42" s="190"/>
      <c r="C42" s="190"/>
      <c r="D42" s="190"/>
      <c r="E42" s="190"/>
      <c r="F42" s="190"/>
      <c r="G42" s="80">
        <v>34</v>
      </c>
      <c r="H42" s="90">
        <f>H35+H41</f>
        <v>-4710045</v>
      </c>
      <c r="I42" s="90">
        <f>I35+I41</f>
        <v>-5808956</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15000000</v>
      </c>
      <c r="I46" s="91">
        <v>5000000</v>
      </c>
    </row>
    <row r="47" spans="1:9" ht="12.75" customHeight="1" x14ac:dyDescent="0.2">
      <c r="A47" s="195" t="s">
        <v>206</v>
      </c>
      <c r="B47" s="195"/>
      <c r="C47" s="195"/>
      <c r="D47" s="195"/>
      <c r="E47" s="195"/>
      <c r="F47" s="195"/>
      <c r="G47" s="88">
        <v>38</v>
      </c>
      <c r="H47" s="91">
        <v>0</v>
      </c>
      <c r="I47" s="91">
        <v>0</v>
      </c>
    </row>
    <row r="48" spans="1:9" ht="25.9" customHeight="1" x14ac:dyDescent="0.2">
      <c r="A48" s="188" t="s">
        <v>207</v>
      </c>
      <c r="B48" s="188"/>
      <c r="C48" s="188"/>
      <c r="D48" s="188"/>
      <c r="E48" s="188"/>
      <c r="F48" s="188"/>
      <c r="G48" s="80">
        <v>39</v>
      </c>
      <c r="H48" s="90">
        <f>H44+H45+H46+H47</f>
        <v>15000000</v>
      </c>
      <c r="I48" s="90">
        <f>I44+I45+I46+I47</f>
        <v>5000000</v>
      </c>
    </row>
    <row r="49" spans="1:9" ht="24.6" customHeight="1" x14ac:dyDescent="0.2">
      <c r="A49" s="195" t="s">
        <v>299</v>
      </c>
      <c r="B49" s="195"/>
      <c r="C49" s="195"/>
      <c r="D49" s="195"/>
      <c r="E49" s="195"/>
      <c r="F49" s="195"/>
      <c r="G49" s="88">
        <v>40</v>
      </c>
      <c r="H49" s="91">
        <v>-21603272</v>
      </c>
      <c r="I49" s="91">
        <v>-7069539</v>
      </c>
    </row>
    <row r="50" spans="1:9" ht="12.75" customHeight="1" x14ac:dyDescent="0.2">
      <c r="A50" s="195" t="s">
        <v>208</v>
      </c>
      <c r="B50" s="195"/>
      <c r="C50" s="195"/>
      <c r="D50" s="195"/>
      <c r="E50" s="195"/>
      <c r="F50" s="195"/>
      <c r="G50" s="88">
        <v>41</v>
      </c>
      <c r="H50" s="91">
        <v>0</v>
      </c>
      <c r="I50" s="91">
        <v>0</v>
      </c>
    </row>
    <row r="51" spans="1:9" ht="12.75" customHeight="1" x14ac:dyDescent="0.2">
      <c r="A51" s="195" t="s">
        <v>209</v>
      </c>
      <c r="B51" s="195"/>
      <c r="C51" s="195"/>
      <c r="D51" s="195"/>
      <c r="E51" s="195"/>
      <c r="F51" s="195"/>
      <c r="G51" s="88">
        <v>42</v>
      </c>
      <c r="H51" s="91">
        <v>0</v>
      </c>
      <c r="I51" s="91">
        <v>0</v>
      </c>
    </row>
    <row r="52" spans="1:9" ht="26.45" customHeight="1" x14ac:dyDescent="0.2">
      <c r="A52" s="195" t="s">
        <v>210</v>
      </c>
      <c r="B52" s="195"/>
      <c r="C52" s="195"/>
      <c r="D52" s="195"/>
      <c r="E52" s="195"/>
      <c r="F52" s="195"/>
      <c r="G52" s="88">
        <v>43</v>
      </c>
      <c r="H52" s="91">
        <v>0</v>
      </c>
      <c r="I52" s="91">
        <v>0</v>
      </c>
    </row>
    <row r="53" spans="1:9" ht="12.75" customHeight="1" x14ac:dyDescent="0.2">
      <c r="A53" s="195" t="s">
        <v>211</v>
      </c>
      <c r="B53" s="195"/>
      <c r="C53" s="195"/>
      <c r="D53" s="195"/>
      <c r="E53" s="195"/>
      <c r="F53" s="195"/>
      <c r="G53" s="88">
        <v>44</v>
      </c>
      <c r="H53" s="91">
        <v>-419191</v>
      </c>
      <c r="I53" s="91">
        <v>-383072</v>
      </c>
    </row>
    <row r="54" spans="1:9" ht="27.6" customHeight="1" x14ac:dyDescent="0.2">
      <c r="A54" s="188" t="s">
        <v>212</v>
      </c>
      <c r="B54" s="188"/>
      <c r="C54" s="188"/>
      <c r="D54" s="188"/>
      <c r="E54" s="188"/>
      <c r="F54" s="188"/>
      <c r="G54" s="80">
        <v>45</v>
      </c>
      <c r="H54" s="90">
        <f>H49+H50+H51+H52+H53</f>
        <v>-22022463</v>
      </c>
      <c r="I54" s="90">
        <f>I49+I50+I51+I52+I53</f>
        <v>-7452611</v>
      </c>
    </row>
    <row r="55" spans="1:9" ht="27.6" customHeight="1" x14ac:dyDescent="0.2">
      <c r="A55" s="190" t="s">
        <v>213</v>
      </c>
      <c r="B55" s="190"/>
      <c r="C55" s="190"/>
      <c r="D55" s="190"/>
      <c r="E55" s="190"/>
      <c r="F55" s="190"/>
      <c r="G55" s="80">
        <v>46</v>
      </c>
      <c r="H55" s="90">
        <f>H48+H54</f>
        <v>-7022463</v>
      </c>
      <c r="I55" s="90">
        <f>I48+I54</f>
        <v>-2452611</v>
      </c>
    </row>
    <row r="56" spans="1:9" x14ac:dyDescent="0.2">
      <c r="A56" s="162" t="s">
        <v>214</v>
      </c>
      <c r="B56" s="162"/>
      <c r="C56" s="162"/>
      <c r="D56" s="162"/>
      <c r="E56" s="162"/>
      <c r="F56" s="162"/>
      <c r="G56" s="88">
        <v>47</v>
      </c>
      <c r="H56" s="91">
        <v>0</v>
      </c>
      <c r="I56" s="91">
        <v>0</v>
      </c>
    </row>
    <row r="57" spans="1:9" ht="27" customHeight="1" x14ac:dyDescent="0.2">
      <c r="A57" s="190" t="s">
        <v>215</v>
      </c>
      <c r="B57" s="190"/>
      <c r="C57" s="190"/>
      <c r="D57" s="190"/>
      <c r="E57" s="190"/>
      <c r="F57" s="190"/>
      <c r="G57" s="80">
        <v>48</v>
      </c>
      <c r="H57" s="90">
        <f>H27+H42+H55+H56</f>
        <v>12551352</v>
      </c>
      <c r="I57" s="90">
        <f>I27+I42+I55+I56</f>
        <v>4357601</v>
      </c>
    </row>
    <row r="58" spans="1:9" ht="15.6" customHeight="1" x14ac:dyDescent="0.2">
      <c r="A58" s="209" t="s">
        <v>216</v>
      </c>
      <c r="B58" s="209"/>
      <c r="C58" s="209"/>
      <c r="D58" s="209"/>
      <c r="E58" s="209"/>
      <c r="F58" s="209"/>
      <c r="G58" s="88">
        <v>49</v>
      </c>
      <c r="H58" s="91">
        <v>5940615</v>
      </c>
      <c r="I58" s="91">
        <v>18521960</v>
      </c>
    </row>
    <row r="59" spans="1:9" ht="28.9" customHeight="1" x14ac:dyDescent="0.2">
      <c r="A59" s="190" t="s">
        <v>217</v>
      </c>
      <c r="B59" s="190"/>
      <c r="C59" s="190"/>
      <c r="D59" s="190"/>
      <c r="E59" s="190"/>
      <c r="F59" s="190"/>
      <c r="G59" s="80">
        <v>50</v>
      </c>
      <c r="H59" s="90">
        <f>H57+H58</f>
        <v>18491967</v>
      </c>
      <c r="I59" s="90">
        <f>I57+I58</f>
        <v>22879561</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 bottom="0"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469</v>
      </c>
      <c r="B2" s="173"/>
      <c r="C2" s="173"/>
      <c r="D2" s="173"/>
      <c r="E2" s="173"/>
      <c r="F2" s="173"/>
      <c r="G2" s="173"/>
      <c r="H2" s="173"/>
      <c r="I2" s="173"/>
    </row>
    <row r="3" spans="1:9" x14ac:dyDescent="0.2">
      <c r="A3" s="186" t="s">
        <v>443</v>
      </c>
      <c r="B3" s="216"/>
      <c r="C3" s="216"/>
      <c r="D3" s="216"/>
      <c r="E3" s="216"/>
      <c r="F3" s="216"/>
      <c r="G3" s="216"/>
      <c r="H3" s="216"/>
      <c r="I3" s="216"/>
    </row>
    <row r="4" spans="1:9" x14ac:dyDescent="0.2">
      <c r="A4" s="212" t="s">
        <v>461</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387</v>
      </c>
      <c r="B12" s="195"/>
      <c r="C12" s="195"/>
      <c r="D12" s="195"/>
      <c r="E12" s="195"/>
      <c r="F12" s="195"/>
      <c r="G12" s="78">
        <v>5</v>
      </c>
      <c r="H12" s="91">
        <v>0</v>
      </c>
      <c r="I12" s="91">
        <v>0</v>
      </c>
    </row>
    <row r="13" spans="1:9" ht="24" customHeight="1" x14ac:dyDescent="0.2">
      <c r="A13" s="200" t="s">
        <v>395</v>
      </c>
      <c r="B13" s="200"/>
      <c r="C13" s="200"/>
      <c r="D13" s="200"/>
      <c r="E13" s="200"/>
      <c r="F13" s="200"/>
      <c r="G13" s="80">
        <v>6</v>
      </c>
      <c r="H13" s="95">
        <f>SUM(H8:H12)</f>
        <v>0</v>
      </c>
      <c r="I13" s="95">
        <f>SUM(I8:I12)</f>
        <v>0</v>
      </c>
    </row>
    <row r="14" spans="1:9" x14ac:dyDescent="0.2">
      <c r="A14" s="195" t="s">
        <v>388</v>
      </c>
      <c r="B14" s="195"/>
      <c r="C14" s="195"/>
      <c r="D14" s="195"/>
      <c r="E14" s="195"/>
      <c r="F14" s="195"/>
      <c r="G14" s="78">
        <v>7</v>
      </c>
      <c r="H14" s="91">
        <v>0</v>
      </c>
      <c r="I14" s="91">
        <v>0</v>
      </c>
    </row>
    <row r="15" spans="1:9" x14ac:dyDescent="0.2">
      <c r="A15" s="195" t="s">
        <v>389</v>
      </c>
      <c r="B15" s="195"/>
      <c r="C15" s="195"/>
      <c r="D15" s="195"/>
      <c r="E15" s="195"/>
      <c r="F15" s="195"/>
      <c r="G15" s="78">
        <v>8</v>
      </c>
      <c r="H15" s="91">
        <v>0</v>
      </c>
      <c r="I15" s="91">
        <v>0</v>
      </c>
    </row>
    <row r="16" spans="1:9" x14ac:dyDescent="0.2">
      <c r="A16" s="195" t="s">
        <v>390</v>
      </c>
      <c r="B16" s="195"/>
      <c r="C16" s="195"/>
      <c r="D16" s="195"/>
      <c r="E16" s="195"/>
      <c r="F16" s="195"/>
      <c r="G16" s="78">
        <v>9</v>
      </c>
      <c r="H16" s="91">
        <v>0</v>
      </c>
      <c r="I16" s="91">
        <v>0</v>
      </c>
    </row>
    <row r="17" spans="1:9" x14ac:dyDescent="0.2">
      <c r="A17" s="195" t="s">
        <v>391</v>
      </c>
      <c r="B17" s="195"/>
      <c r="C17" s="195"/>
      <c r="D17" s="195"/>
      <c r="E17" s="195"/>
      <c r="F17" s="195"/>
      <c r="G17" s="78">
        <v>10</v>
      </c>
      <c r="H17" s="91">
        <v>0</v>
      </c>
      <c r="I17" s="91">
        <v>0</v>
      </c>
    </row>
    <row r="18" spans="1:9" x14ac:dyDescent="0.2">
      <c r="A18" s="195" t="s">
        <v>392</v>
      </c>
      <c r="B18" s="195"/>
      <c r="C18" s="195"/>
      <c r="D18" s="195"/>
      <c r="E18" s="195"/>
      <c r="F18" s="195"/>
      <c r="G18" s="78">
        <v>11</v>
      </c>
      <c r="H18" s="91">
        <v>0</v>
      </c>
      <c r="I18" s="91">
        <v>0</v>
      </c>
    </row>
    <row r="19" spans="1:9" x14ac:dyDescent="0.2">
      <c r="A19" s="195" t="s">
        <v>393</v>
      </c>
      <c r="B19" s="195"/>
      <c r="C19" s="195"/>
      <c r="D19" s="195"/>
      <c r="E19" s="195"/>
      <c r="F19" s="195"/>
      <c r="G19" s="78">
        <v>12</v>
      </c>
      <c r="H19" s="91">
        <v>0</v>
      </c>
      <c r="I19" s="91">
        <v>0</v>
      </c>
    </row>
    <row r="20" spans="1:9" ht="26.25" customHeight="1" x14ac:dyDescent="0.2">
      <c r="A20" s="200" t="s">
        <v>396</v>
      </c>
      <c r="B20" s="200"/>
      <c r="C20" s="200"/>
      <c r="D20" s="200"/>
      <c r="E20" s="200"/>
      <c r="F20" s="200"/>
      <c r="G20" s="80">
        <v>13</v>
      </c>
      <c r="H20" s="95">
        <f>SUM(H14:H19)</f>
        <v>0</v>
      </c>
      <c r="I20" s="95">
        <f>SUM(I14:I19)</f>
        <v>0</v>
      </c>
    </row>
    <row r="21" spans="1:9" ht="25.9" customHeight="1" x14ac:dyDescent="0.2">
      <c r="A21" s="190" t="s">
        <v>397</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427</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394</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428</v>
      </c>
      <c r="B35" s="188"/>
      <c r="C35" s="188"/>
      <c r="D35" s="188"/>
      <c r="E35" s="188"/>
      <c r="F35" s="188"/>
      <c r="G35" s="80">
        <v>27</v>
      </c>
      <c r="H35" s="90">
        <f>SUM(H30:H34)</f>
        <v>0</v>
      </c>
      <c r="I35" s="90">
        <f>SUM(I30:I34)</f>
        <v>0</v>
      </c>
    </row>
    <row r="36" spans="1:9" ht="26.45" customHeight="1" x14ac:dyDescent="0.2">
      <c r="A36" s="190" t="s">
        <v>398</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429</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430</v>
      </c>
      <c r="B48" s="188"/>
      <c r="C48" s="188"/>
      <c r="D48" s="188"/>
      <c r="E48" s="188"/>
      <c r="F48" s="188"/>
      <c r="G48" s="80">
        <v>39</v>
      </c>
      <c r="H48" s="90">
        <f>H47+H46+H45+H44+H43</f>
        <v>0</v>
      </c>
      <c r="I48" s="90">
        <f>I47+I46+I45+I44+I43</f>
        <v>0</v>
      </c>
    </row>
    <row r="49" spans="1:9" ht="28.15" customHeight="1" x14ac:dyDescent="0.2">
      <c r="A49" s="190" t="s">
        <v>440</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399</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400</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V8" sqref="V8"/>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45292</v>
      </c>
      <c r="F2" s="6" t="s">
        <v>0</v>
      </c>
      <c r="G2" s="5">
        <v>45657</v>
      </c>
      <c r="H2" s="36"/>
      <c r="I2" s="36"/>
      <c r="J2" s="36"/>
      <c r="K2" s="35"/>
      <c r="X2" s="37" t="s">
        <v>443</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404</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22454947</v>
      </c>
      <c r="I7" s="42">
        <v>11693820</v>
      </c>
      <c r="J7" s="42">
        <f>Bilanca!H79</f>
        <v>1122747</v>
      </c>
      <c r="K7" s="42">
        <f>Bilanca!H80</f>
        <v>1181838</v>
      </c>
      <c r="L7" s="42">
        <f>-Bilanca!H81</f>
        <v>141524</v>
      </c>
      <c r="M7" s="42">
        <f>Bilanca!H82</f>
        <v>0</v>
      </c>
      <c r="N7" s="42">
        <f>Bilanca!H83</f>
        <v>3037997</v>
      </c>
      <c r="O7" s="42">
        <f>Bilanca!H84</f>
        <v>0</v>
      </c>
      <c r="P7" s="42">
        <f>Bilanca!H86</f>
        <v>0</v>
      </c>
      <c r="Q7" s="42">
        <f>Bilanca!H87</f>
        <v>0</v>
      </c>
      <c r="R7" s="42">
        <f>Bilanca!H88</f>
        <v>0</v>
      </c>
      <c r="S7" s="42">
        <f>Bilanca!H89</f>
        <v>0</v>
      </c>
      <c r="T7" s="42">
        <f>Bilanca!H90</f>
        <v>0</v>
      </c>
      <c r="U7" s="42">
        <v>18802777</v>
      </c>
      <c r="V7" s="42">
        <v>6983631</v>
      </c>
      <c r="W7" s="43">
        <f>H7+I7+J7+K7-L7+M7+N7+O7+P7+Q7+R7+U7+V7+S7+T7</f>
        <v>65136233</v>
      </c>
      <c r="X7" s="42">
        <v>0</v>
      </c>
      <c r="Y7" s="43">
        <f>W7+X7</f>
        <v>65136233</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22454947</v>
      </c>
      <c r="I10" s="44">
        <f t="shared" ref="I10:Y10" si="2">I7+I8+I9</f>
        <v>11693820</v>
      </c>
      <c r="J10" s="44">
        <f t="shared" si="2"/>
        <v>1122747</v>
      </c>
      <c r="K10" s="44">
        <f t="shared" si="2"/>
        <v>1181838</v>
      </c>
      <c r="L10" s="44">
        <f t="shared" si="2"/>
        <v>141524</v>
      </c>
      <c r="M10" s="44">
        <f t="shared" si="2"/>
        <v>0</v>
      </c>
      <c r="N10" s="44">
        <f t="shared" si="2"/>
        <v>3037997</v>
      </c>
      <c r="O10" s="44">
        <f t="shared" si="2"/>
        <v>0</v>
      </c>
      <c r="P10" s="44">
        <f t="shared" si="2"/>
        <v>0</v>
      </c>
      <c r="Q10" s="44">
        <f t="shared" si="2"/>
        <v>0</v>
      </c>
      <c r="R10" s="44">
        <f t="shared" si="2"/>
        <v>0</v>
      </c>
      <c r="S10" s="44">
        <f t="shared" si="2"/>
        <v>0</v>
      </c>
      <c r="T10" s="44">
        <f t="shared" si="2"/>
        <v>0</v>
      </c>
      <c r="U10" s="44">
        <f t="shared" si="2"/>
        <v>18802777</v>
      </c>
      <c r="V10" s="44">
        <f t="shared" si="2"/>
        <v>6983631</v>
      </c>
      <c r="W10" s="44">
        <f t="shared" si="0"/>
        <v>65136233</v>
      </c>
      <c r="X10" s="44">
        <f t="shared" si="2"/>
        <v>0</v>
      </c>
      <c r="Y10" s="44">
        <f t="shared" si="2"/>
        <v>65136233</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10735909</v>
      </c>
      <c r="W11" s="43">
        <f t="shared" si="0"/>
        <v>10735909</v>
      </c>
      <c r="X11" s="42">
        <v>0</v>
      </c>
      <c r="Y11" s="43">
        <f t="shared" ref="Y11:Y29" si="3">W11+X11</f>
        <v>10735909</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19" t="s">
        <v>408</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-37696</v>
      </c>
      <c r="I19" s="42">
        <v>37696</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409</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410</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411</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412</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414</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19" t="s">
        <v>413</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f>V7</f>
        <v>6983631</v>
      </c>
      <c r="V27" s="42">
        <f>-V7</f>
        <v>-6983631</v>
      </c>
      <c r="W27" s="43">
        <f t="shared" si="0"/>
        <v>0</v>
      </c>
      <c r="X27" s="42">
        <v>0</v>
      </c>
      <c r="Y27" s="43">
        <f t="shared" si="3"/>
        <v>0</v>
      </c>
    </row>
    <row r="28" spans="1:25" x14ac:dyDescent="0.2">
      <c r="A28" s="219" t="s">
        <v>415</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19" t="s">
        <v>416</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417</v>
      </c>
      <c r="B30" s="220"/>
      <c r="C30" s="220"/>
      <c r="D30" s="220"/>
      <c r="E30" s="220"/>
      <c r="F30" s="220"/>
      <c r="G30" s="10">
        <v>24</v>
      </c>
      <c r="H30" s="45">
        <f>SUM(H10:H29)</f>
        <v>22417251</v>
      </c>
      <c r="I30" s="45">
        <f t="shared" ref="I30:Y30" si="5">SUM(I10:I29)</f>
        <v>11731516</v>
      </c>
      <c r="J30" s="45">
        <f t="shared" si="5"/>
        <v>1122747</v>
      </c>
      <c r="K30" s="45">
        <f t="shared" si="5"/>
        <v>1181838</v>
      </c>
      <c r="L30" s="45">
        <f t="shared" si="5"/>
        <v>141524</v>
      </c>
      <c r="M30" s="45">
        <f t="shared" si="5"/>
        <v>0</v>
      </c>
      <c r="N30" s="45">
        <f t="shared" si="5"/>
        <v>3037997</v>
      </c>
      <c r="O30" s="45">
        <f t="shared" si="5"/>
        <v>0</v>
      </c>
      <c r="P30" s="45">
        <f t="shared" si="5"/>
        <v>0</v>
      </c>
      <c r="Q30" s="45">
        <f t="shared" si="5"/>
        <v>0</v>
      </c>
      <c r="R30" s="45">
        <f t="shared" si="5"/>
        <v>0</v>
      </c>
      <c r="S30" s="45">
        <f t="shared" si="5"/>
        <v>0</v>
      </c>
      <c r="T30" s="45">
        <f t="shared" si="5"/>
        <v>0</v>
      </c>
      <c r="U30" s="45">
        <f t="shared" si="5"/>
        <v>25786408</v>
      </c>
      <c r="V30" s="45">
        <f t="shared" si="5"/>
        <v>10735909</v>
      </c>
      <c r="W30" s="45">
        <f t="shared" si="5"/>
        <v>75872142</v>
      </c>
      <c r="X30" s="45">
        <f t="shared" si="5"/>
        <v>0</v>
      </c>
      <c r="Y30" s="45">
        <f t="shared" si="5"/>
        <v>75872142</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-37696</v>
      </c>
      <c r="I32" s="44">
        <f t="shared" ref="I32:Y32" si="6">SUM(I12:I20)</f>
        <v>37696</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17" t="s">
        <v>418</v>
      </c>
      <c r="B33" s="217"/>
      <c r="C33" s="217"/>
      <c r="D33" s="217"/>
      <c r="E33" s="217"/>
      <c r="F33" s="217"/>
      <c r="G33" s="9">
        <v>26</v>
      </c>
      <c r="H33" s="44">
        <f>H11+H32</f>
        <v>-37696</v>
      </c>
      <c r="I33" s="44">
        <f t="shared" ref="I33:Y33" si="7">I11+I32</f>
        <v>37696</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10735909</v>
      </c>
      <c r="W33" s="44">
        <f t="shared" si="7"/>
        <v>10735909</v>
      </c>
      <c r="X33" s="44">
        <f t="shared" si="7"/>
        <v>0</v>
      </c>
      <c r="Y33" s="44">
        <f t="shared" si="7"/>
        <v>10735909</v>
      </c>
    </row>
    <row r="34" spans="1:25" ht="30.75" customHeight="1" x14ac:dyDescent="0.2">
      <c r="A34" s="218" t="s">
        <v>419</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6983631</v>
      </c>
      <c r="V34" s="45">
        <f t="shared" si="8"/>
        <v>-6983631</v>
      </c>
      <c r="W34" s="45">
        <f t="shared" si="8"/>
        <v>0</v>
      </c>
      <c r="X34" s="45">
        <f t="shared" si="8"/>
        <v>0</v>
      </c>
      <c r="Y34" s="45">
        <f t="shared" si="8"/>
        <v>0</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f>Bilanca!H76</f>
        <v>22417251</v>
      </c>
      <c r="I36" s="42">
        <f>Bilanca!H77</f>
        <v>11731516</v>
      </c>
      <c r="J36" s="42">
        <f>Bilanca!H79</f>
        <v>1122747</v>
      </c>
      <c r="K36" s="42">
        <f>Bilanca!H80</f>
        <v>1181838</v>
      </c>
      <c r="L36" s="42">
        <f>-Bilanca!H81</f>
        <v>141524</v>
      </c>
      <c r="M36" s="42">
        <f>Bilanca!H82</f>
        <v>0</v>
      </c>
      <c r="N36" s="42">
        <f>Bilanca!H83</f>
        <v>3037997</v>
      </c>
      <c r="O36" s="42">
        <f>Bilanca!H84</f>
        <v>0</v>
      </c>
      <c r="P36" s="42">
        <f>Bilanca!H86</f>
        <v>0</v>
      </c>
      <c r="Q36" s="42">
        <f>Bilanca!H87</f>
        <v>0</v>
      </c>
      <c r="R36" s="42">
        <f>Bilanca!H88</f>
        <v>0</v>
      </c>
      <c r="S36" s="42">
        <f>Bilanca!H89</f>
        <v>0</v>
      </c>
      <c r="T36" s="42">
        <f>Bilanca!H90</f>
        <v>0</v>
      </c>
      <c r="U36" s="42">
        <f>Bilanca!H91</f>
        <v>25786408</v>
      </c>
      <c r="V36" s="42">
        <f>Bilanca!H94</f>
        <v>10735909</v>
      </c>
      <c r="W36" s="43">
        <f>H36+I36+J36+K36-L36+M36+N36+O36+P36+Q36+R36+U36+V36+S36+T36</f>
        <v>75872142</v>
      </c>
      <c r="X36" s="42">
        <v>0</v>
      </c>
      <c r="Y36" s="43">
        <f t="shared" ref="Y36:Y38" si="9">W36+X36</f>
        <v>75872142</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420</v>
      </c>
      <c r="B39" s="225"/>
      <c r="C39" s="225"/>
      <c r="D39" s="225"/>
      <c r="E39" s="225"/>
      <c r="F39" s="225"/>
      <c r="G39" s="9">
        <v>31</v>
      </c>
      <c r="H39" s="44">
        <f>H36+H37+H38</f>
        <v>22417251</v>
      </c>
      <c r="I39" s="44">
        <f t="shared" ref="I39:Y39" si="11">I36+I37+I38</f>
        <v>11731516</v>
      </c>
      <c r="J39" s="44">
        <f t="shared" si="11"/>
        <v>1122747</v>
      </c>
      <c r="K39" s="44">
        <f t="shared" si="11"/>
        <v>1181838</v>
      </c>
      <c r="L39" s="44">
        <f t="shared" si="11"/>
        <v>141524</v>
      </c>
      <c r="M39" s="44">
        <f t="shared" si="11"/>
        <v>0</v>
      </c>
      <c r="N39" s="44">
        <f t="shared" si="11"/>
        <v>3037997</v>
      </c>
      <c r="O39" s="44">
        <f t="shared" si="11"/>
        <v>0</v>
      </c>
      <c r="P39" s="44">
        <f t="shared" si="11"/>
        <v>0</v>
      </c>
      <c r="Q39" s="44">
        <f t="shared" si="11"/>
        <v>0</v>
      </c>
      <c r="R39" s="44">
        <f t="shared" si="11"/>
        <v>0</v>
      </c>
      <c r="S39" s="44">
        <f t="shared" si="11"/>
        <v>0</v>
      </c>
      <c r="T39" s="44">
        <f t="shared" si="11"/>
        <v>0</v>
      </c>
      <c r="U39" s="44">
        <f t="shared" si="11"/>
        <v>25786408</v>
      </c>
      <c r="V39" s="44">
        <f t="shared" si="11"/>
        <v>10735909</v>
      </c>
      <c r="W39" s="44">
        <f t="shared" si="11"/>
        <v>75872142</v>
      </c>
      <c r="X39" s="44">
        <f t="shared" si="11"/>
        <v>0</v>
      </c>
      <c r="Y39" s="44">
        <f t="shared" si="11"/>
        <v>75872142</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f>Bilanca!I94</f>
        <v>6815198</v>
      </c>
      <c r="W40" s="43">
        <f t="shared" si="10"/>
        <v>6815198</v>
      </c>
      <c r="X40" s="42">
        <v>0</v>
      </c>
      <c r="Y40" s="43">
        <f t="shared" ref="Y40:Y58" si="12">W40+X40</f>
        <v>6815198</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19" t="s">
        <v>408</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9" t="s">
        <v>409</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9" t="s">
        <v>410</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9" t="s">
        <v>411</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19" t="s">
        <v>412</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9" t="s">
        <v>421</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19" t="s">
        <v>413</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f>V36</f>
        <v>10735909</v>
      </c>
      <c r="V56" s="42">
        <f>-V36</f>
        <v>-10735909</v>
      </c>
      <c r="W56" s="43">
        <f t="shared" si="10"/>
        <v>0</v>
      </c>
      <c r="X56" s="42">
        <v>0</v>
      </c>
      <c r="Y56" s="43">
        <f t="shared" si="12"/>
        <v>0</v>
      </c>
    </row>
    <row r="57" spans="1:25" x14ac:dyDescent="0.2">
      <c r="A57" s="219" t="s">
        <v>422</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19" t="s">
        <v>416</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0" t="s">
        <v>423</v>
      </c>
      <c r="B59" s="220"/>
      <c r="C59" s="220"/>
      <c r="D59" s="220"/>
      <c r="E59" s="220"/>
      <c r="F59" s="220"/>
      <c r="G59" s="10">
        <v>51</v>
      </c>
      <c r="H59" s="45">
        <f>SUM(H39:H58)</f>
        <v>22417251</v>
      </c>
      <c r="I59" s="45">
        <f t="shared" ref="I59:Y59" si="13">SUM(I39:I58)</f>
        <v>11731516</v>
      </c>
      <c r="J59" s="45">
        <f t="shared" si="13"/>
        <v>1122747</v>
      </c>
      <c r="K59" s="45">
        <f t="shared" si="13"/>
        <v>1181838</v>
      </c>
      <c r="L59" s="45">
        <f t="shared" si="13"/>
        <v>141524</v>
      </c>
      <c r="M59" s="45">
        <f t="shared" si="13"/>
        <v>0</v>
      </c>
      <c r="N59" s="45">
        <f t="shared" si="13"/>
        <v>3037997</v>
      </c>
      <c r="O59" s="45">
        <f t="shared" si="13"/>
        <v>0</v>
      </c>
      <c r="P59" s="45">
        <f t="shared" si="13"/>
        <v>0</v>
      </c>
      <c r="Q59" s="45">
        <f t="shared" si="13"/>
        <v>0</v>
      </c>
      <c r="R59" s="45">
        <f t="shared" si="13"/>
        <v>0</v>
      </c>
      <c r="S59" s="45">
        <f t="shared" si="13"/>
        <v>0</v>
      </c>
      <c r="T59" s="45">
        <f t="shared" si="13"/>
        <v>0</v>
      </c>
      <c r="U59" s="45">
        <f t="shared" si="13"/>
        <v>36522317</v>
      </c>
      <c r="V59" s="45">
        <f t="shared" si="13"/>
        <v>6815198</v>
      </c>
      <c r="W59" s="45">
        <f t="shared" si="13"/>
        <v>82687340</v>
      </c>
      <c r="X59" s="45">
        <f t="shared" si="13"/>
        <v>0</v>
      </c>
      <c r="Y59" s="45">
        <f t="shared" si="13"/>
        <v>82687340</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424</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17" t="s">
        <v>425</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6815198</v>
      </c>
      <c r="W62" s="44">
        <f t="shared" si="15"/>
        <v>6815198</v>
      </c>
      <c r="X62" s="44">
        <f t="shared" si="15"/>
        <v>0</v>
      </c>
      <c r="Y62" s="44">
        <f t="shared" si="15"/>
        <v>6815198</v>
      </c>
    </row>
    <row r="63" spans="1:25" ht="29.25" customHeight="1" x14ac:dyDescent="0.2">
      <c r="A63" s="218" t="s">
        <v>426</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10735909</v>
      </c>
      <c r="V63" s="45">
        <f t="shared" si="16"/>
        <v>-10735909</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39370078740157483" right="0" top="0" bottom="0" header="0.39370078740157483" footer="0"/>
  <pageSetup paperSize="9" scale="4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0"/>
  <sheetViews>
    <sheetView view="pageBreakPreview" zoomScale="60" zoomScaleNormal="64" workbookViewId="0">
      <selection activeCell="A31" sqref="A31:J60"/>
    </sheetView>
  </sheetViews>
  <sheetFormatPr defaultRowHeight="12.75" x14ac:dyDescent="0.2"/>
  <cols>
    <col min="9" max="9" width="48.140625" customWidth="1"/>
    <col min="10" max="10" width="25.42578125" customWidth="1"/>
    <col min="11" max="11" width="3" customWidth="1"/>
  </cols>
  <sheetData>
    <row r="1" spans="1:10" x14ac:dyDescent="0.2">
      <c r="A1" s="244" t="s">
        <v>470</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ht="33.75" customHeight="1"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ht="36" customHeight="1"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ht="96" customHeight="1"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219.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214.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63" customHeight="1" x14ac:dyDescent="0.2">
      <c r="A30" s="245"/>
      <c r="B30" s="245"/>
      <c r="C30" s="245"/>
      <c r="D30" s="245"/>
      <c r="E30" s="245"/>
      <c r="F30" s="245"/>
      <c r="G30" s="245"/>
      <c r="H30" s="245"/>
      <c r="I30" s="245"/>
      <c r="J30" s="245"/>
    </row>
    <row r="31" spans="1:10" x14ac:dyDescent="0.2">
      <c r="A31" s="244" t="s">
        <v>472</v>
      </c>
      <c r="B31" s="245"/>
      <c r="C31" s="245"/>
      <c r="D31" s="245"/>
      <c r="E31" s="245"/>
      <c r="F31" s="245"/>
      <c r="G31" s="245"/>
      <c r="H31" s="245"/>
      <c r="I31" s="245"/>
      <c r="J31" s="245"/>
    </row>
    <row r="32" spans="1:10" x14ac:dyDescent="0.2">
      <c r="A32" s="245"/>
      <c r="B32" s="245"/>
      <c r="C32" s="245"/>
      <c r="D32" s="245"/>
      <c r="E32" s="245"/>
      <c r="F32" s="245"/>
      <c r="G32" s="245"/>
      <c r="H32" s="245"/>
      <c r="I32" s="245"/>
      <c r="J32" s="245"/>
    </row>
    <row r="33" spans="1:10" x14ac:dyDescent="0.2">
      <c r="A33" s="245"/>
      <c r="B33" s="245"/>
      <c r="C33" s="245"/>
      <c r="D33" s="245"/>
      <c r="E33" s="245"/>
      <c r="F33" s="245"/>
      <c r="G33" s="245"/>
      <c r="H33" s="245"/>
      <c r="I33" s="245"/>
      <c r="J33" s="245"/>
    </row>
    <row r="34" spans="1:10" ht="106.5" customHeight="1" x14ac:dyDescent="0.2">
      <c r="A34" s="245"/>
      <c r="B34" s="245"/>
      <c r="C34" s="245"/>
      <c r="D34" s="245"/>
      <c r="E34" s="245"/>
      <c r="F34" s="245"/>
      <c r="G34" s="245"/>
      <c r="H34" s="245"/>
      <c r="I34" s="245"/>
      <c r="J34" s="245"/>
    </row>
    <row r="35" spans="1:10" ht="106.5" customHeight="1" x14ac:dyDescent="0.2">
      <c r="A35" s="245"/>
      <c r="B35" s="245"/>
      <c r="C35" s="245"/>
      <c r="D35" s="245"/>
      <c r="E35" s="245"/>
      <c r="F35" s="245"/>
      <c r="G35" s="245"/>
      <c r="H35" s="245"/>
      <c r="I35" s="245"/>
      <c r="J35" s="245"/>
    </row>
    <row r="36" spans="1:10" ht="106.5" customHeight="1" x14ac:dyDescent="0.2">
      <c r="A36" s="245"/>
      <c r="B36" s="245"/>
      <c r="C36" s="245"/>
      <c r="D36" s="245"/>
      <c r="E36" s="245"/>
      <c r="F36" s="245"/>
      <c r="G36" s="245"/>
      <c r="H36" s="245"/>
      <c r="I36" s="245"/>
      <c r="J36" s="245"/>
    </row>
    <row r="37" spans="1:10" ht="106.5" customHeight="1" x14ac:dyDescent="0.2">
      <c r="A37" s="245"/>
      <c r="B37" s="245"/>
      <c r="C37" s="245"/>
      <c r="D37" s="245"/>
      <c r="E37" s="245"/>
      <c r="F37" s="245"/>
      <c r="G37" s="245"/>
      <c r="H37" s="245"/>
      <c r="I37" s="245"/>
      <c r="J37" s="245"/>
    </row>
    <row r="38" spans="1:10" x14ac:dyDescent="0.2">
      <c r="A38" s="245"/>
      <c r="B38" s="245"/>
      <c r="C38" s="245"/>
      <c r="D38" s="245"/>
      <c r="E38" s="245"/>
      <c r="F38" s="245"/>
      <c r="G38" s="245"/>
      <c r="H38" s="245"/>
      <c r="I38" s="245"/>
      <c r="J38" s="245"/>
    </row>
    <row r="39" spans="1:10" x14ac:dyDescent="0.2">
      <c r="A39" s="245"/>
      <c r="B39" s="245"/>
      <c r="C39" s="245"/>
      <c r="D39" s="245"/>
      <c r="E39" s="245"/>
      <c r="F39" s="245"/>
      <c r="G39" s="245"/>
      <c r="H39" s="245"/>
      <c r="I39" s="245"/>
      <c r="J39" s="245"/>
    </row>
    <row r="40" spans="1:10" ht="87.75" customHeight="1" x14ac:dyDescent="0.2">
      <c r="A40" s="245"/>
      <c r="B40" s="245"/>
      <c r="C40" s="245"/>
      <c r="D40" s="245"/>
      <c r="E40" s="245"/>
      <c r="F40" s="245"/>
      <c r="G40" s="245"/>
      <c r="H40" s="245"/>
      <c r="I40" s="245"/>
      <c r="J40" s="245"/>
    </row>
    <row r="41" spans="1:10" x14ac:dyDescent="0.2">
      <c r="A41" s="245"/>
      <c r="B41" s="245"/>
      <c r="C41" s="245"/>
      <c r="D41" s="245"/>
      <c r="E41" s="245"/>
      <c r="F41" s="245"/>
      <c r="G41" s="245"/>
      <c r="H41" s="245"/>
      <c r="I41" s="245"/>
      <c r="J41" s="245"/>
    </row>
    <row r="42" spans="1:10" x14ac:dyDescent="0.2">
      <c r="A42" s="245"/>
      <c r="B42" s="245"/>
      <c r="C42" s="245"/>
      <c r="D42" s="245"/>
      <c r="E42" s="245"/>
      <c r="F42" s="245"/>
      <c r="G42" s="245"/>
      <c r="H42" s="245"/>
      <c r="I42" s="245"/>
      <c r="J42" s="245"/>
    </row>
    <row r="43" spans="1:10" ht="29.25" customHeight="1" x14ac:dyDescent="0.2">
      <c r="A43" s="245"/>
      <c r="B43" s="245"/>
      <c r="C43" s="245"/>
      <c r="D43" s="245"/>
      <c r="E43" s="245"/>
      <c r="F43" s="245"/>
      <c r="G43" s="245"/>
      <c r="H43" s="245"/>
      <c r="I43" s="245"/>
      <c r="J43" s="245"/>
    </row>
    <row r="44" spans="1:10" ht="29.25" customHeight="1" x14ac:dyDescent="0.2">
      <c r="A44" s="245"/>
      <c r="B44" s="245"/>
      <c r="C44" s="245"/>
      <c r="D44" s="245"/>
      <c r="E44" s="245"/>
      <c r="F44" s="245"/>
      <c r="G44" s="245"/>
      <c r="H44" s="245"/>
      <c r="I44" s="245"/>
      <c r="J44" s="245"/>
    </row>
    <row r="45" spans="1:10" ht="29.25" customHeight="1" x14ac:dyDescent="0.2">
      <c r="A45" s="245"/>
      <c r="B45" s="245"/>
      <c r="C45" s="245"/>
      <c r="D45" s="245"/>
      <c r="E45" s="245"/>
      <c r="F45" s="245"/>
      <c r="G45" s="245"/>
      <c r="H45" s="245"/>
      <c r="I45" s="245"/>
      <c r="J45" s="245"/>
    </row>
    <row r="46" spans="1:10" x14ac:dyDescent="0.2">
      <c r="A46" s="245"/>
      <c r="B46" s="245"/>
      <c r="C46" s="245"/>
      <c r="D46" s="245"/>
      <c r="E46" s="245"/>
      <c r="F46" s="245"/>
      <c r="G46" s="245"/>
      <c r="H46" s="245"/>
      <c r="I46" s="245"/>
      <c r="J46" s="245"/>
    </row>
    <row r="47" spans="1:10" x14ac:dyDescent="0.2">
      <c r="A47" s="245"/>
      <c r="B47" s="245"/>
      <c r="C47" s="245"/>
      <c r="D47" s="245"/>
      <c r="E47" s="245"/>
      <c r="F47" s="245"/>
      <c r="G47" s="245"/>
      <c r="H47" s="245"/>
      <c r="I47" s="245"/>
      <c r="J47" s="245"/>
    </row>
    <row r="48" spans="1:10" x14ac:dyDescent="0.2">
      <c r="A48" s="245"/>
      <c r="B48" s="245"/>
      <c r="C48" s="245"/>
      <c r="D48" s="245"/>
      <c r="E48" s="245"/>
      <c r="F48" s="245"/>
      <c r="G48" s="245"/>
      <c r="H48" s="245"/>
      <c r="I48" s="245"/>
      <c r="J48" s="245"/>
    </row>
    <row r="49" spans="1:10" x14ac:dyDescent="0.2">
      <c r="A49" s="245"/>
      <c r="B49" s="245"/>
      <c r="C49" s="245"/>
      <c r="D49" s="245"/>
      <c r="E49" s="245"/>
      <c r="F49" s="245"/>
      <c r="G49" s="245"/>
      <c r="H49" s="245"/>
      <c r="I49" s="245"/>
      <c r="J49" s="245"/>
    </row>
    <row r="50" spans="1:10" x14ac:dyDescent="0.2">
      <c r="A50" s="245"/>
      <c r="B50" s="245"/>
      <c r="C50" s="245"/>
      <c r="D50" s="245"/>
      <c r="E50" s="245"/>
      <c r="F50" s="245"/>
      <c r="G50" s="245"/>
      <c r="H50" s="245"/>
      <c r="I50" s="245"/>
      <c r="J50" s="245"/>
    </row>
    <row r="51" spans="1:10" x14ac:dyDescent="0.2">
      <c r="A51" s="245"/>
      <c r="B51" s="245"/>
      <c r="C51" s="245"/>
      <c r="D51" s="245"/>
      <c r="E51" s="245"/>
      <c r="F51" s="245"/>
      <c r="G51" s="245"/>
      <c r="H51" s="245"/>
      <c r="I51" s="245"/>
      <c r="J51" s="245"/>
    </row>
    <row r="52" spans="1:10" ht="113.25" customHeight="1" x14ac:dyDescent="0.2">
      <c r="A52" s="245"/>
      <c r="B52" s="245"/>
      <c r="C52" s="245"/>
      <c r="D52" s="245"/>
      <c r="E52" s="245"/>
      <c r="F52" s="245"/>
      <c r="G52" s="245"/>
      <c r="H52" s="245"/>
      <c r="I52" s="245"/>
      <c r="J52" s="245"/>
    </row>
    <row r="53" spans="1:10" x14ac:dyDescent="0.2">
      <c r="A53" s="245"/>
      <c r="B53" s="245"/>
      <c r="C53" s="245"/>
      <c r="D53" s="245"/>
      <c r="E53" s="245"/>
      <c r="F53" s="245"/>
      <c r="G53" s="245"/>
      <c r="H53" s="245"/>
      <c r="I53" s="245"/>
      <c r="J53" s="245"/>
    </row>
    <row r="54" spans="1:10" x14ac:dyDescent="0.2">
      <c r="A54" s="245"/>
      <c r="B54" s="245"/>
      <c r="C54" s="245"/>
      <c r="D54" s="245"/>
      <c r="E54" s="245"/>
      <c r="F54" s="245"/>
      <c r="G54" s="245"/>
      <c r="H54" s="245"/>
      <c r="I54" s="245"/>
      <c r="J54" s="245"/>
    </row>
    <row r="55" spans="1:10" x14ac:dyDescent="0.2">
      <c r="A55" s="245"/>
      <c r="B55" s="245"/>
      <c r="C55" s="245"/>
      <c r="D55" s="245"/>
      <c r="E55" s="245"/>
      <c r="F55" s="245"/>
      <c r="G55" s="245"/>
      <c r="H55" s="245"/>
      <c r="I55" s="245"/>
      <c r="J55" s="245"/>
    </row>
    <row r="56" spans="1:10" ht="52.5" customHeight="1" x14ac:dyDescent="0.2">
      <c r="A56" s="245"/>
      <c r="B56" s="245"/>
      <c r="C56" s="245"/>
      <c r="D56" s="245"/>
      <c r="E56" s="245"/>
      <c r="F56" s="245"/>
      <c r="G56" s="245"/>
      <c r="H56" s="245"/>
      <c r="I56" s="245"/>
      <c r="J56" s="245"/>
    </row>
    <row r="57" spans="1:10" hidden="1" x14ac:dyDescent="0.2">
      <c r="A57" s="245"/>
      <c r="B57" s="245"/>
      <c r="C57" s="245"/>
      <c r="D57" s="245"/>
      <c r="E57" s="245"/>
      <c r="F57" s="245"/>
      <c r="G57" s="245"/>
      <c r="H57" s="245"/>
      <c r="I57" s="245"/>
      <c r="J57" s="245"/>
    </row>
    <row r="58" spans="1:10" ht="25.5" customHeight="1" x14ac:dyDescent="0.2">
      <c r="A58" s="245"/>
      <c r="B58" s="245"/>
      <c r="C58" s="245"/>
      <c r="D58" s="245"/>
      <c r="E58" s="245"/>
      <c r="F58" s="245"/>
      <c r="G58" s="245"/>
      <c r="H58" s="245"/>
      <c r="I58" s="245"/>
      <c r="J58" s="245"/>
    </row>
    <row r="59" spans="1:10" hidden="1" x14ac:dyDescent="0.2">
      <c r="A59" s="245"/>
      <c r="B59" s="245"/>
      <c r="C59" s="245"/>
      <c r="D59" s="245"/>
      <c r="E59" s="245"/>
      <c r="F59" s="245"/>
      <c r="G59" s="245"/>
      <c r="H59" s="245"/>
      <c r="I59" s="245"/>
      <c r="J59" s="245"/>
    </row>
    <row r="60" spans="1:10" hidden="1" x14ac:dyDescent="0.2">
      <c r="A60" s="245"/>
      <c r="B60" s="245"/>
      <c r="C60" s="245"/>
      <c r="D60" s="245"/>
      <c r="E60" s="245"/>
      <c r="F60" s="245"/>
      <c r="G60" s="245"/>
      <c r="H60" s="245"/>
      <c r="I60" s="245"/>
      <c r="J60" s="245"/>
    </row>
  </sheetData>
  <mergeCells count="2">
    <mergeCell ref="A1:J30"/>
    <mergeCell ref="A31:J60"/>
  </mergeCells>
  <pageMargins left="0.19685039370078741" right="0" top="0" bottom="0"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2025-04-09T09:10:34Z</cp:lastPrinted>
  <dcterms:created xsi:type="dcterms:W3CDTF">2008-10-17T11:51:54Z</dcterms:created>
  <dcterms:modified xsi:type="dcterms:W3CDTF">2025-04-18T11:10:10Z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