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ktomljanovic\Downloads\tf2\"/>
    </mc:Choice>
  </mc:AlternateContent>
  <xr:revisionPtr revIDLastSave="0" documentId="13_ncr:1_{E567B978-2BE5-41BE-8D21-5B8E0DFEED8A}" xr6:coauthVersionLast="47" xr6:coauthVersionMax="47" xr10:uidLastSave="{00000000-0000-0000-0000-000000000000}"/>
  <bookViews>
    <workbookView xWindow="-108" yWindow="-108" windowWidth="23256" windowHeight="12576"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Hlk160047679" localSheetId="6">Bilješke!$A$5</definedName>
    <definedName name="_Hlk181031889" localSheetId="6">Bilješke!$A$10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20" l="1"/>
  <c r="I23" i="20"/>
  <c r="I132" i="18"/>
  <c r="U48" i="22" l="1"/>
  <c r="I71" i="18"/>
  <c r="K10" i="26"/>
  <c r="J10" i="26"/>
  <c r="K25" i="26"/>
  <c r="I56" i="18"/>
  <c r="I84" i="18"/>
  <c r="I93" i="18"/>
  <c r="I116" i="18"/>
  <c r="J65" i="26"/>
  <c r="I122" i="18"/>
  <c r="I110" i="18"/>
  <c r="I65" i="26"/>
  <c r="I52" i="26"/>
  <c r="I47" i="26"/>
  <c r="I45" i="26"/>
  <c r="I36" i="26"/>
  <c r="I28" i="26"/>
  <c r="I22" i="26"/>
  <c r="H22" i="26"/>
  <c r="I21" i="26"/>
  <c r="H21" i="26"/>
  <c r="I19" i="26"/>
  <c r="I12" i="26"/>
  <c r="I10" i="26"/>
  <c r="H10" i="26"/>
  <c r="I105" i="18" l="1"/>
  <c r="H105" i="18"/>
  <c r="H125" i="18"/>
  <c r="I10" i="20" l="1"/>
  <c r="I98" i="18" l="1"/>
  <c r="I38" i="18" l="1"/>
  <c r="H78" i="18" l="1"/>
  <c r="H17" i="18" l="1"/>
  <c r="I78" i="18" l="1"/>
  <c r="O42" i="22" l="1"/>
  <c r="U42" i="22" s="1"/>
  <c r="A2" i="20" l="1"/>
  <c r="A4" i="20"/>
  <c r="A4" i="26"/>
  <c r="V11" i="22" l="1"/>
  <c r="U28" i="22" l="1"/>
  <c r="V28" i="22" s="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3" i="26"/>
  <c r="K63" i="26"/>
  <c r="J64" i="26"/>
  <c r="K64" i="26"/>
  <c r="J62" i="26"/>
  <c r="I8" i="20" s="1"/>
  <c r="J63" i="26"/>
  <c r="H63" i="26"/>
  <c r="H8" i="20" s="1"/>
  <c r="K62" i="26"/>
  <c r="K66" i="26" s="1"/>
  <c r="H62" i="26"/>
  <c r="H64" i="26"/>
  <c r="I51" i="21"/>
  <c r="I53" i="21" s="1"/>
  <c r="H51" i="21"/>
  <c r="H53" i="21" s="1"/>
  <c r="H68" i="26" l="1"/>
  <c r="I66" i="26"/>
  <c r="J67" i="26"/>
  <c r="I67" i="26"/>
  <c r="I68" i="26"/>
  <c r="J66" i="26"/>
  <c r="I95" i="18" s="1"/>
  <c r="J68" i="26"/>
  <c r="K67" i="26"/>
  <c r="K68" i="26"/>
  <c r="H66" i="26"/>
  <c r="H67" i="26"/>
  <c r="I85" i="18"/>
  <c r="H85" i="18"/>
  <c r="V40" i="22" l="1"/>
  <c r="W40" i="22" s="1"/>
  <c r="H54" i="20"/>
  <c r="H48" i="20"/>
  <c r="H41" i="20"/>
  <c r="H35" i="20"/>
  <c r="H19" i="20"/>
  <c r="H117" i="18"/>
  <c r="H98" i="18"/>
  <c r="H94" i="18"/>
  <c r="H91" i="18"/>
  <c r="H60" i="18"/>
  <c r="H53" i="18"/>
  <c r="H45" i="18"/>
  <c r="H38" i="18"/>
  <c r="H27" i="18"/>
  <c r="H10" i="18"/>
  <c r="H63" i="22"/>
  <c r="H61" i="22"/>
  <c r="H62" i="22" s="1"/>
  <c r="H34" i="22"/>
  <c r="H32" i="22"/>
  <c r="H33" i="22" s="1"/>
  <c r="K10" i="22"/>
  <c r="I9" i="20" l="1"/>
  <c r="I18" i="20" s="1"/>
  <c r="H42" i="20"/>
  <c r="H55" i="20"/>
  <c r="H9" i="18"/>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10" i="22"/>
  <c r="U30" i="22" s="1"/>
  <c r="U36" i="22" s="1"/>
  <c r="U3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H9" i="20"/>
  <c r="H18" i="20" s="1"/>
  <c r="H24" i="20" s="1"/>
  <c r="H27" i="20" s="1"/>
  <c r="I117" i="18"/>
  <c r="I94" i="18"/>
  <c r="I91" i="18"/>
  <c r="I60" i="18"/>
  <c r="I53" i="18"/>
  <c r="I45" i="18"/>
  <c r="I27" i="18"/>
  <c r="I17" i="18"/>
  <c r="I10" i="18"/>
  <c r="H57" i="20" l="1"/>
  <c r="H59" i="20" s="1"/>
  <c r="V39" i="22"/>
  <c r="U57" i="22"/>
  <c r="W36" i="22"/>
  <c r="Y36" i="22" s="1"/>
  <c r="Y39" i="22" s="1"/>
  <c r="K39" i="22"/>
  <c r="K59" i="22" s="1"/>
  <c r="I24" i="20"/>
  <c r="I27" i="20" s="1"/>
  <c r="I55" i="20"/>
  <c r="H72" i="18"/>
  <c r="I44" i="18"/>
  <c r="I75" i="18"/>
  <c r="I133" i="18" s="1"/>
  <c r="I9" i="18"/>
  <c r="I42" i="20"/>
  <c r="Y61" i="22"/>
  <c r="Y62" i="22" s="1"/>
  <c r="W61" i="22"/>
  <c r="W62" i="22" s="1"/>
  <c r="Y32" i="22"/>
  <c r="Y33" i="22" s="1"/>
  <c r="W32" i="22"/>
  <c r="W33" i="22" s="1"/>
  <c r="Y34" i="22"/>
  <c r="W34" i="22"/>
  <c r="Y10" i="22"/>
  <c r="Y30" i="22" s="1"/>
  <c r="W10" i="22"/>
  <c r="W30" i="22" s="1"/>
  <c r="V57" i="22" l="1"/>
  <c r="V63" i="22" s="1"/>
  <c r="U63" i="22"/>
  <c r="U59" i="22"/>
  <c r="W39" i="22"/>
  <c r="I57" i="20"/>
  <c r="I59" i="20" s="1"/>
  <c r="I72" i="18"/>
  <c r="V59" i="22" l="1"/>
  <c r="W57" i="22"/>
  <c r="W59" i="22" s="1"/>
  <c r="W63" i="22" l="1"/>
  <c r="Y57" i="22"/>
  <c r="Y63" i="22" s="1"/>
  <c r="Y59" i="22" l="1"/>
  <c r="H75" i="18" l="1"/>
  <c r="H133" i="18" s="1"/>
</calcChain>
</file>

<file path=xl/sharedStrings.xml><?xml version="1.0" encoding="utf-8"?>
<sst xmlns="http://schemas.openxmlformats.org/spreadsheetml/2006/main" count="528" uniqueCount="464">
  <si>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</si>
  <si>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</si>
  <si>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</si>
  <si>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</si>
  <si>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</si>
  <si>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</si>
  <si>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</si>
  <si>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</si>
  <si>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</si>
  <si>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</si>
  <si>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</si>
  <si>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</si>
  <si>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</si>
  <si>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</si>
  <si>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</si>
  <si>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</si>
  <si>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</si>
  <si>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</si>
  <si>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</si>
  <si>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</si>
  <si>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</si>
  <si>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</si>
  <si>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</si>
  <si>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</si>
  <si>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</si>
  <si>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</si>
  <si>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</si>
  <si>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</si>
  <si>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</si>
  <si>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</si>
  <si>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</si>
  <si>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</si>
  <si>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</si>
  <si>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</si>
  <si>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</si>
  <si>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</si>
  <si>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</si>
  <si>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</si>
  <si>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</si>
  <si>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</si>
  <si>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</si>
  <si>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</si>
  <si>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</si>
  <si>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</si>
  <si>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</si>
  <si>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</si>
  <si>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</si>
  <si>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</si>
  <si>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</si>
  <si>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</si>
  <si>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</si>
  <si>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</si>
  <si>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</si>
  <si>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</si>
  <si>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</si>
  <si>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</si>
  <si>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</si>
  <si>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</si>
  <si>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</si>
  <si>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</si>
  <si>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</si>
  <si>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</si>
  <si>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</si>
  <si>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</si>
  <si>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</si>
  <si>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</si>
  <si>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</si>
  <si>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</si>
  <si>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</si>
  <si>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</si>
  <si>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</si>
  <si>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</si>
  <si>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</si>
  <si>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</si>
  <si>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</si>
  <si>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</si>
  <si>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</si>
  <si>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</si>
  <si>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</si>
  <si>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</si>
  <si>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</si>
  <si>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</si>
  <si>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</si>
  <si>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</si>
  <si>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</si>
  <si>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</si>
  <si>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</si>
  <si>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</si>
  <si>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</si>
  <si>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</si>
  <si>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</si>
  <si>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</si>
  <si>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</si>
  <si>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</si>
  <si>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</si>
  <si>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</si>
  <si>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</si>
  <si>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</si>
  <si>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</si>
  <si>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</si>
  <si>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</si>
  <si>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</si>
  <si>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</si>
  <si>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</si>
  <si>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</si>
  <si>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</si>
  <si>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</si>
  <si>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</si>
  <si>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</si>
  <si>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</si>
  <si>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</si>
  <si>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</si>
  <si>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</si>
  <si>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</si>
  <si>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</si>
  <si>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</si>
  <si>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</si>
  <si>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</si>
  <si>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</si>
  <si>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</si>
  <si>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</si>
  <si>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</si>
  <si>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</si>
  <si>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</si>
  <si>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</si>
  <si>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</si>
  <si>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</si>
  <si>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</si>
  <si>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</si>
  <si>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</si>
  <si>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</si>
  <si>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</si>
  <si>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</si>
  <si>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</si>
  <si>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</si>
  <si>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</si>
  <si>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</si>
  <si>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</si>
  <si>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</si>
  <si>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</si>
  <si>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</si>
  <si>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</si>
  <si>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</si>
  <si>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</si>
  <si>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</si>
  <si>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</si>
  <si>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</si>
  <si>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</si>
  <si>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</si>
  <si>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</si>
  <si>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</si>
  <si>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</si>
  <si>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</si>
  <si>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</si>
  <si>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</si>
  <si>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</si>
  <si>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</si>
  <si>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</si>
  <si>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</si>
  <si>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</si>
  <si>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</si>
  <si>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</si>
  <si>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</si>
  <si>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</si>
  <si>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</si>
  <si>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</si>
  <si>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</si>
  <si>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</si>
  <si>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</si>
  <si>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</si>
  <si>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</si>
  <si>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</si>
  <si>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</si>
  <si>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</si>
  <si>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</si>
  <si>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</si>
  <si>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</si>
  <si>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</si>
  <si>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</si>
  <si>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</si>
  <si>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</si>
  <si>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</si>
  <si>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</si>
  <si>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</si>
  <si>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</si>
  <si>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</si>
  <si>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</si>
  <si>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</si>
  <si>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</si>
  <si>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</si>
  <si>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</si>
  <si>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</si>
  <si>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</si>
  <si>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</si>
  <si>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</si>
  <si>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</si>
  <si>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</si>
  <si>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</si>
  <si>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</si>
  <si>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</si>
  <si>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</si>
  <si>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</si>
  <si>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</si>
  <si>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</si>
  <si>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</si>
  <si>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</si>
  <si>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</si>
  <si>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</si>
  <si>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</si>
  <si>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</si>
  <si>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</si>
  <si>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</si>
  <si>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</si>
  <si>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</si>
  <si>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</si>
  <si>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</si>
  <si>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</si>
  <si>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</si>
  <si>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</si>
  <si>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</si>
  <si>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</si>
  <si>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</si>
  <si>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</si>
  <si>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</si>
  <si>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</si>
  <si>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</si>
  <si>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</si>
  <si>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</si>
  <si>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</si>
  <si>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</si>
  <si>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</si>
  <si>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</si>
  <si>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</si>
  <si>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</si>
  <si>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</si>
  <si>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</si>
  <si>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</si>
  <si>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</si>
  <si>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</si>
  <si>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</si>
  <si>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</si>
  <si>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</si>
  <si>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</si>
  <si>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</si>
  <si>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</si>
  <si>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</si>
  <si>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</si>
  <si>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</si>
  <si>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</si>
  <si>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</si>
  <si>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</si>
  <si>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</si>
  <si>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</si>
  <si>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</si>
  <si>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</si>
  <si>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</si>
  <si>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</si>
  <si>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</si>
  <si>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</si>
  <si>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</si>
  <si>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</si>
  <si>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</si>
  <si>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</si>
  <si>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</si>
  <si>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</si>
  <si>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</si>
  <si>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</si>
  <si>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</si>
  <si>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</si>
  <si>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</si>
  <si>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</si>
  <si>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</si>
  <si>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</si>
  <si>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</si>
  <si>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</si>
  <si>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</si>
  <si>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</si>
  <si>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</si>
  <si>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</si>
  <si>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</si>
  <si>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</si>
  <si>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</si>
  <si>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</si>
  <si>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</si>
  <si>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</si>
  <si>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</si>
  <si>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</si>
  <si>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</si>
  <si>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</si>
  <si>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</si>
  <si>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</si>
  <si>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</si>
  <si>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</si>
  <si>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</si>
  <si>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</si>
  <si>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</si>
  <si>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</si>
  <si>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</si>
  <si>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</si>
  <si>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</si>
  <si>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</si>
  <si>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</si>
  <si>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</si>
  <si>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</si>
  <si>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</si>
  <si>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</si>
  <si>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</si>
  <si>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</si>
  <si>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</si>
  <si>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</si>
  <si>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</si>
  <si>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</si>
  <si>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</si>
  <si>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</si>
  <si>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</si>
  <si>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</si>
  <si>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</si>
  <si>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</si>
  <si>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</si>
  <si>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</si>
  <si>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</si>
  <si>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</si>
  <si>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</si>
  <si>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</si>
  <si>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</si>
  <si>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</si>
  <si>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</si>
  <si>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</si>
  <si>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</si>
  <si>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</si>
  <si>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</si>
  <si>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</si>
  <si>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</si>
  <si>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</si>
  <si>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</si>
  <si>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</si>
  <si>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</si>
  <si>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</si>
  <si>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</si>
  <si>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</si>
  <si>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</si>
  <si>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</si>
  <si>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</si>
  <si>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</si>
  <si>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</si>
  <si>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</si>
  <si>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</si>
  <si>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</si>
  <si>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</si>
  <si>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</si>
  <si>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</si>
  <si>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</si>
  <si>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</si>
  <si>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</si>
  <si>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</si>
  <si>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</si>
  <si>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</si>
  <si>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</si>
  <si>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</si>
  <si>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</si>
  <si>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</si>
  <si>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</si>
  <si>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</si>
  <si>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</si>
  <si>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</si>
  <si>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</si>
  <si>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</si>
  <si>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</si>
  <si>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</si>
  <si>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</si>
  <si>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</si>
  <si>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</si>
  <si>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</si>
  <si>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</si>
  <si>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</si>
  <si>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</si>
  <si>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</si>
  <si>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</si>
  <si>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</si>
  <si>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</si>
  <si>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</si>
  <si>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</si>
  <si>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</si>
  <si>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</si>
  <si>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</si>
  <si>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</si>
  <si>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</si>
  <si>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</si>
  <si>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</si>
  <si>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</si>
  <si>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</si>
  <si>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</si>
  <si>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</si>
  <si>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</si>
  <si>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</si>
  <si>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</si>
  <si>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</si>
  <si>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</si>
  <si>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</si>
  <si>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</si>
  <si>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</si>
  <si>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</si>
  <si>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</si>
  <si>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</si>
  <si>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</si>
  <si>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</si>
  <si>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</si>
  <si>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</si>
  <si>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</si>
  <si>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</si>
  <si>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</si>
  <si>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</si>
  <si>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</si>
  <si>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</si>
  <si>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</si>
  <si>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</si>
  <si>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</si>
  <si>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</si>
  <si>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</si>
  <si>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</si>
  <si>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</si>
  <si>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</si>
  <si>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</si>
  <si>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</si>
  <si>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</si>
  <si>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</si>
  <si>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</si>
  <si>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</si>
  <si>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</si>
  <si>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</si>
  <si>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</si>
  <si>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</si>
  <si>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</si>
  <si>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</si>
  <si>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</si>
  <si>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</si>
  <si>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</si>
  <si>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</si>
  <si>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</si>
  <si>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</si>
  <si>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</si>
  <si>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</si>
  <si>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</si>
  <si>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</si>
  <si>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</si>
  <si>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</si>
  <si>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</si>
  <si>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</si>
  <si>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</si>
  <si>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03750272</t>
  </si>
  <si>
    <t>080000959</t>
  </si>
  <si>
    <t>79766124714</t>
  </si>
  <si>
    <t>1461</t>
  </si>
  <si>
    <t>HR</t>
  </si>
  <si>
    <t>74780000W0UQ8MF2FU71</t>
  </si>
  <si>
    <t>INSTITUT IGH d.d.</t>
  </si>
  <si>
    <t>Zagreb</t>
  </si>
  <si>
    <t>Janka Rakuše 1</t>
  </si>
  <si>
    <t>igh@igh.hr</t>
  </si>
  <si>
    <t>http:/www.igh.hr</t>
  </si>
  <si>
    <t>Obveznik: INSTITUT IGH d.d.</t>
  </si>
  <si>
    <t xml:space="preserve">stanje na dan 30.06.2025 </t>
  </si>
  <si>
    <t>u razdoblju 01.01.2025 do 30.06.2025</t>
  </si>
  <si>
    <t>"BILJEŠKE UZ FINANCIJSKE IZVJEŠTAJE - TFI
(koji se sastavljaju za tromjesečna razdoblja)
Naziv izdavatelja:   INSTITUT IGH, d.d.
OIB:  79766124714
Izvještajno razdoblje: 01.01.2025 – 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Nije bilo značajnih poslovnih događaja.
b) informacije gdje je omogućen pristup posljednjim godišnjim financijskim izvještajima, radi razumijevanja informacija objavljenih u bilješkama uz financijske izvještaje sastavljene za izvještajno tromjesečno razdoblje, 
Konsolidirani i nekonsolidirani financijski izvještaji za period  01.01.2025. – 30.06.2025 dostupni su web adresi Društva https://www.igh.hr/.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pripremljeni su u skladu s Međunarodnim standardima financijskog izvještavanja usvojenim od strane Europske unije (MSFI) koji su na snazi u Europskoj uniji.
d) objašnjenje poslovnih rezultata u slučaju da izdavatelj obavlja djelatnost sezonske prirode (točke 37. i 38. MRS 34- Financijsko izvještavanje za razdoblja tijekom godine) 
Ne obavlja se djelatnost sezonske prirode s time da je značajno istaknuti povećanu poslovnu aktivnost kroz proljetne i jesenske mjesece.
e) ostale objave koje propisuje MRS 34- Financijsko izvještavanje za razdoblja tijekom godine te
Imovina s pravom korištenja iskazana je unutar dugotrajne materijalne imovine prema vrsti imovine, dok se obveze po osnovi najma iskazuju unutar pozicija dugoročnih i kratkoročnih obveza koje ukupno iznose 3,3 mln eur. Imovina s pravom korištenja provodi se sukladno MRS-16.
Potraživanja I obveze za kamate na dane i primljene kredite unutar grupe su iskazane unutar pozicije potraživanja odnosno obveza unutar grupe i na dan 30.06.2025. nisu značajne.
Rezervacije po sudskim sporovima na dan 30.06.2025. iznose 245 tis eur i nije bilo promjena u odnosu na prethodnu godinu. 
Prihodi od prodaje usluga od povezanih strana na dan 30.06.2025. nisu značajni.
Troškovi zaposlenika u tekućem periodu su iznosili 2,6 mln eur i nema značajnog odstupanja u odnosu na proteklu godinu isto razdoblje.
U TFI-POD obrascu transakcije s povezanim stranama prikazane su na predviđenim pozicijama pod nazivom 'unutar grupe'.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INSTITUT IGH Zagreb, Janka Rakuše 1, dioničko društvo, Hrvatska, MBS: 03750272, OIB:79766124714
2. usvojene računovodstvene politike (samo naznaku je li došlo do promjene u odnosu na prethodno razdoblje)
Nije bilo promjena računovodstvenih politika u odnosu na prethodno izvještajno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Društvo ima obveze po izdanim bankovnim garancijama za dobro izvršenje posla u iznosu od 4,1 mln eur.
4. iznos i prirodu pojedinih stavki prihoda ili rashoda izuzetne veličine ili pojave
Značajnije stavke prihoda prikazane su kao ostali prihodi, a odnose se prvenstveno na prihode temeljem prodaja nekretnina u Dubrovniku i Karlovcu, prihode od najma, te ukidanja rezervacija. 
5. iznose koje poduzetnik duguje i koji dospijevaju nakon više od pet godina, kao i ukupna dugovanja poduzetnika pokrivena vrijednim osiguranjem koje je dao poduzetnik, uz naznaku vrste i oblika osiguranja
Nema obveza koje dospijevaju nakon više od pet godina.
6. prosječan broj zaposlenih tijekom tekućeg razdoblja: 327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U poslovnoj godini nije bilo kapitalizacije troška plaća. Troškovi zaposlenih raščlanjeni su na ukupni iznos neto plaća, te iznos poreza i doprinosa iz plaća i na plaće, a što je iskazano u računu dobiti i gubitka kao direktno terećenje troškova razdoblja.
8. ako su u bilanci priznata rezerviranja za odgođeni porez, stanja odgođenog poreza na kraju poslovne godine i kretanja tih stanja tijekom poslovne godine
U bilanci je priznata odgođena porezna obveza temeljem ukidanja revalorizacijskih rezervi.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PRIDRUŽENA DRUŠTVA:
ELPIDA d.o.o., Ventilatorska 24, Lučko, Hrvatska	
INSTITUT ZA INFRASTRUKTURNE PROJEKTE, Sofija, Bugarska	
PRVI CRNOGORSKI AUTOPUT d.o.o., Podgorica,	Crna Gora	
IGH KOSOVA SHA, Bill Clinton Bulvari, Kosovo	
IGH ITALY SRL, Palmanova, Italia
10. broj i nominalnu vrijednost, ili ako ne postoji nominalna vrijednost, knjigovodstvenu vrijednost dionica ili udjela upisanih tijekom poslovne godine u okviru odobrenog kapitala
Tijekom prvih 6 mjeseci 2025. godine nije bilo upisa novih dionica.
11. postojanje bilo kakvih potvrda o sudjelovanju, konvertibilnih zadužnica, jamstava, opcija ili sličnih vrijednosnica ili prava, s naznakom njihovog broja i prava koja daju
Nema
12. naziv, sjedište te pravni oblik svakog poduzetnika u kojemu poduzetnik ima neograničenu odgovornost
POVEZANA DRUŠTVA:
IGH PROJEKTIRANJE d.o.o., Zagreb, REPUBLIKA HRVATSKA - 100,00%
INCRO d.o.o., Zagreb, REPUBLIKA HRVATSKA - 100,00%
IGH BUSINESS ADVISORY SERVICES d.o.o., Zagreb, REPUBLIKA HRVATSKA - 100,00%
ETZ d.d., Zagreb, REPUBLIKA HRVATSKA	 - 86,00%
INSTITUT IGH d.o.o. Mostar, BOSNA I HERCEGOVINA - 100,00%
Društva DP AQUA d.o.o. i SLAVONIJA CENTAR d.o.o. 05.06.2024. stavljeni su u redovni postupak likvidacije obzirom su bili neaktivni. Društvo IGH Mostar d.o.o. promijenilo je naziv u Institut IGH d.o.o. Mostar. Društvo Marterra d.o.o. je u siječnju 2025. godine stavljeno u stečaj, te nije obuhvaćeno konsolidacijom obzirom da Institut IGH d.d. nema kontrolu upravljanja.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Nema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17. prirodu i financijski učinak značajnih događaja koji su nastupili nakon datuma bilance i nisu odraženi u računu dobiti i gubitka ili bilanci
Nema značajnih događaja nakon datuma bilance.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</si>
</sst>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C30" sqref="C30"/>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77" t="s">
        <v>307</v>
      </c>
      <c r="B1" s="178"/>
      <c r="C1" s="178"/>
      <c r="D1" s="92"/>
      <c r="E1" s="92"/>
      <c r="F1" s="92"/>
      <c r="G1" s="92"/>
      <c r="H1" s="92"/>
      <c r="I1" s="92"/>
      <c r="J1" s="93"/>
    </row>
    <row r="2" spans="1:20" ht="14.4" customHeight="1" x14ac:dyDescent="0.3">
      <c r="A2" s="179" t="s">
        <v>323</v>
      </c>
      <c r="B2" s="180"/>
      <c r="C2" s="180"/>
      <c r="D2" s="180"/>
      <c r="E2" s="180"/>
      <c r="F2" s="180"/>
      <c r="G2" s="180"/>
      <c r="H2" s="180"/>
      <c r="I2" s="180"/>
      <c r="J2" s="181"/>
      <c r="N2" s="73">
        <v>1</v>
      </c>
    </row>
    <row r="3" spans="1:20" x14ac:dyDescent="0.3">
      <c r="A3" s="94"/>
      <c r="B3" s="95"/>
      <c r="C3" s="95"/>
      <c r="D3" s="95"/>
      <c r="E3" s="95"/>
      <c r="F3" s="95"/>
      <c r="G3" s="95"/>
      <c r="H3" s="95"/>
      <c r="I3" s="95"/>
      <c r="J3" s="96"/>
      <c r="N3" s="73">
        <v>2</v>
      </c>
    </row>
    <row r="4" spans="1:20" ht="33.6" customHeight="1" x14ac:dyDescent="0.3">
      <c r="A4" s="182" t="s">
        <v>308</v>
      </c>
      <c r="B4" s="183"/>
      <c r="C4" s="183"/>
      <c r="D4" s="183"/>
      <c r="E4" s="184">
        <v>45658</v>
      </c>
      <c r="F4" s="185"/>
      <c r="G4" s="97" t="s">
        <v>0</v>
      </c>
      <c r="H4" s="184">
        <v>45838</v>
      </c>
      <c r="I4" s="185"/>
      <c r="J4" s="98"/>
      <c r="N4" s="73">
        <v>3</v>
      </c>
    </row>
    <row r="5" spans="1:20" s="72" customFormat="1" ht="10.199999999999999" customHeight="1" x14ac:dyDescent="0.3">
      <c r="A5" s="186"/>
      <c r="B5" s="187"/>
      <c r="C5" s="187"/>
      <c r="D5" s="187"/>
      <c r="E5" s="187"/>
      <c r="F5" s="187"/>
      <c r="G5" s="187"/>
      <c r="H5" s="187"/>
      <c r="I5" s="187"/>
      <c r="J5" s="188"/>
      <c r="N5" s="73">
        <v>4</v>
      </c>
    </row>
    <row r="6" spans="1:20" ht="20.399999999999999" customHeight="1" x14ac:dyDescent="0.3">
      <c r="A6" s="99"/>
      <c r="B6" s="100" t="s">
        <v>330</v>
      </c>
      <c r="C6" s="101"/>
      <c r="D6" s="101"/>
      <c r="E6" s="39">
        <v>2025</v>
      </c>
      <c r="F6" s="102"/>
      <c r="G6" s="97"/>
      <c r="H6" s="102"/>
      <c r="I6" s="103"/>
      <c r="J6" s="104"/>
    </row>
    <row r="7" spans="1:20" s="77" customFormat="1" ht="10.95" customHeight="1" x14ac:dyDescent="0.3">
      <c r="A7" s="99"/>
      <c r="B7" s="101"/>
      <c r="C7" s="101"/>
      <c r="D7" s="101"/>
      <c r="E7" s="105"/>
      <c r="F7" s="105"/>
      <c r="G7" s="97"/>
      <c r="H7" s="102"/>
      <c r="I7" s="103"/>
      <c r="J7" s="104"/>
      <c r="K7" s="75"/>
      <c r="L7" s="75"/>
      <c r="M7" s="75"/>
      <c r="N7" s="76"/>
      <c r="O7" s="75"/>
      <c r="P7" s="75"/>
      <c r="Q7" s="75"/>
      <c r="R7" s="75"/>
      <c r="S7" s="75"/>
      <c r="T7" s="75"/>
    </row>
    <row r="8" spans="1:20" ht="20.399999999999999" customHeight="1" x14ac:dyDescent="0.3">
      <c r="A8" s="99"/>
      <c r="B8" s="100" t="s">
        <v>331</v>
      </c>
      <c r="C8" s="101"/>
      <c r="D8" s="101"/>
      <c r="E8" s="39">
        <v>2</v>
      </c>
      <c r="F8" s="102"/>
      <c r="G8" s="97"/>
      <c r="H8" s="102"/>
      <c r="I8" s="103"/>
      <c r="J8" s="104"/>
    </row>
    <row r="9" spans="1:20" s="77" customFormat="1" ht="10.95" customHeight="1" x14ac:dyDescent="0.3">
      <c r="A9" s="99"/>
      <c r="B9" s="101"/>
      <c r="C9" s="101"/>
      <c r="D9" s="101"/>
      <c r="E9" s="105"/>
      <c r="F9" s="105"/>
      <c r="G9" s="97"/>
      <c r="H9" s="105"/>
      <c r="I9" s="106"/>
      <c r="J9" s="104"/>
      <c r="K9" s="75"/>
      <c r="L9" s="75"/>
      <c r="M9" s="75"/>
      <c r="N9" s="76"/>
      <c r="O9" s="75"/>
      <c r="P9" s="75"/>
      <c r="Q9" s="75"/>
      <c r="R9" s="75"/>
      <c r="S9" s="75"/>
      <c r="T9" s="75"/>
    </row>
    <row r="10" spans="1:20" ht="37.950000000000003" customHeight="1" x14ac:dyDescent="0.3">
      <c r="A10" s="173" t="s">
        <v>332</v>
      </c>
      <c r="B10" s="174"/>
      <c r="C10" s="174"/>
      <c r="D10" s="174"/>
      <c r="E10" s="174"/>
      <c r="F10" s="174"/>
      <c r="G10" s="174"/>
      <c r="H10" s="174"/>
      <c r="I10" s="174"/>
      <c r="J10" s="107"/>
    </row>
    <row r="11" spans="1:20" ht="24.6" customHeight="1" x14ac:dyDescent="0.3">
      <c r="A11" s="161" t="s">
        <v>309</v>
      </c>
      <c r="B11" s="175"/>
      <c r="C11" s="167" t="s">
        <v>449</v>
      </c>
      <c r="D11" s="168"/>
      <c r="E11" s="108"/>
      <c r="F11" s="132" t="s">
        <v>333</v>
      </c>
      <c r="G11" s="171"/>
      <c r="H11" s="148" t="s">
        <v>453</v>
      </c>
      <c r="I11" s="149"/>
      <c r="J11" s="109"/>
    </row>
    <row r="12" spans="1:20" ht="14.4" customHeight="1" x14ac:dyDescent="0.3">
      <c r="A12" s="110"/>
      <c r="B12" s="111"/>
      <c r="C12" s="111"/>
      <c r="D12" s="111"/>
      <c r="E12" s="176"/>
      <c r="F12" s="176"/>
      <c r="G12" s="176"/>
      <c r="H12" s="176"/>
      <c r="I12" s="112"/>
      <c r="J12" s="109"/>
    </row>
    <row r="13" spans="1:20" ht="21" customHeight="1" x14ac:dyDescent="0.3">
      <c r="A13" s="131" t="s">
        <v>324</v>
      </c>
      <c r="B13" s="171"/>
      <c r="C13" s="167" t="s">
        <v>450</v>
      </c>
      <c r="D13" s="168"/>
      <c r="E13" s="189"/>
      <c r="F13" s="176"/>
      <c r="G13" s="176"/>
      <c r="H13" s="176"/>
      <c r="I13" s="112"/>
      <c r="J13" s="109"/>
    </row>
    <row r="14" spans="1:20" ht="10.95" customHeight="1" x14ac:dyDescent="0.3">
      <c r="A14" s="108"/>
      <c r="B14" s="112"/>
      <c r="C14" s="88"/>
      <c r="D14" s="88"/>
      <c r="E14" s="138"/>
      <c r="F14" s="138"/>
      <c r="G14" s="138"/>
      <c r="H14" s="138"/>
      <c r="I14" s="111"/>
      <c r="J14" s="113"/>
    </row>
    <row r="15" spans="1:20" ht="22.95" customHeight="1" x14ac:dyDescent="0.3">
      <c r="A15" s="131" t="s">
        <v>310</v>
      </c>
      <c r="B15" s="171"/>
      <c r="C15" s="167" t="s">
        <v>451</v>
      </c>
      <c r="D15" s="168"/>
      <c r="E15" s="172"/>
      <c r="F15" s="163"/>
      <c r="G15" s="114" t="s">
        <v>334</v>
      </c>
      <c r="H15" s="148" t="s">
        <v>454</v>
      </c>
      <c r="I15" s="149"/>
      <c r="J15" s="115"/>
    </row>
    <row r="16" spans="1:20" ht="10.95" customHeight="1" x14ac:dyDescent="0.3">
      <c r="A16" s="108"/>
      <c r="B16" s="112"/>
      <c r="C16" s="111"/>
      <c r="D16" s="111"/>
      <c r="E16" s="138"/>
      <c r="F16" s="138"/>
      <c r="G16" s="158"/>
      <c r="H16" s="158"/>
      <c r="I16" s="111"/>
      <c r="J16" s="113"/>
    </row>
    <row r="17" spans="1:10" ht="22.95" customHeight="1" x14ac:dyDescent="0.3">
      <c r="A17" s="116"/>
      <c r="B17" s="114" t="s">
        <v>335</v>
      </c>
      <c r="C17" s="167" t="s">
        <v>452</v>
      </c>
      <c r="D17" s="168"/>
      <c r="E17" s="117"/>
      <c r="F17" s="117"/>
      <c r="G17" s="117"/>
      <c r="H17" s="117"/>
      <c r="I17" s="117"/>
      <c r="J17" s="115"/>
    </row>
    <row r="18" spans="1:10" x14ac:dyDescent="0.3">
      <c r="A18" s="169"/>
      <c r="B18" s="170"/>
      <c r="C18" s="138"/>
      <c r="D18" s="138"/>
      <c r="E18" s="138"/>
      <c r="F18" s="138"/>
      <c r="G18" s="138"/>
      <c r="H18" s="138"/>
      <c r="I18" s="111"/>
      <c r="J18" s="113"/>
    </row>
    <row r="19" spans="1:10" x14ac:dyDescent="0.3">
      <c r="A19" s="161" t="s">
        <v>311</v>
      </c>
      <c r="B19" s="162"/>
      <c r="C19" s="139" t="s">
        <v>455</v>
      </c>
      <c r="D19" s="140"/>
      <c r="E19" s="140"/>
      <c r="F19" s="140"/>
      <c r="G19" s="140"/>
      <c r="H19" s="140"/>
      <c r="I19" s="140"/>
      <c r="J19" s="141"/>
    </row>
    <row r="20" spans="1:10" x14ac:dyDescent="0.3">
      <c r="A20" s="110"/>
      <c r="B20" s="111"/>
      <c r="C20" s="118"/>
      <c r="D20" s="111"/>
      <c r="E20" s="138"/>
      <c r="F20" s="138"/>
      <c r="G20" s="138"/>
      <c r="H20" s="138"/>
      <c r="I20" s="111"/>
      <c r="J20" s="113"/>
    </row>
    <row r="21" spans="1:10" x14ac:dyDescent="0.3">
      <c r="A21" s="161" t="s">
        <v>312</v>
      </c>
      <c r="B21" s="162"/>
      <c r="C21" s="148">
        <v>10000</v>
      </c>
      <c r="D21" s="149"/>
      <c r="E21" s="138"/>
      <c r="F21" s="138"/>
      <c r="G21" s="139" t="s">
        <v>456</v>
      </c>
      <c r="H21" s="140"/>
      <c r="I21" s="140"/>
      <c r="J21" s="141"/>
    </row>
    <row r="22" spans="1:10" x14ac:dyDescent="0.3">
      <c r="A22" s="110"/>
      <c r="B22" s="111"/>
      <c r="C22" s="111"/>
      <c r="D22" s="111"/>
      <c r="E22" s="138"/>
      <c r="F22" s="138"/>
      <c r="G22" s="138"/>
      <c r="H22" s="138"/>
      <c r="I22" s="111"/>
      <c r="J22" s="113"/>
    </row>
    <row r="23" spans="1:10" x14ac:dyDescent="0.3">
      <c r="A23" s="161" t="s">
        <v>313</v>
      </c>
      <c r="B23" s="162"/>
      <c r="C23" s="139" t="s">
        <v>457</v>
      </c>
      <c r="D23" s="140"/>
      <c r="E23" s="140"/>
      <c r="F23" s="140"/>
      <c r="G23" s="140"/>
      <c r="H23" s="140"/>
      <c r="I23" s="140"/>
      <c r="J23" s="141"/>
    </row>
    <row r="24" spans="1:10" x14ac:dyDescent="0.3">
      <c r="A24" s="110"/>
      <c r="B24" s="111"/>
      <c r="C24" s="88"/>
      <c r="D24" s="111"/>
      <c r="E24" s="138"/>
      <c r="F24" s="138"/>
      <c r="G24" s="138"/>
      <c r="H24" s="138"/>
      <c r="I24" s="111"/>
      <c r="J24" s="113"/>
    </row>
    <row r="25" spans="1:10" x14ac:dyDescent="0.3">
      <c r="A25" s="161" t="s">
        <v>314</v>
      </c>
      <c r="B25" s="162"/>
      <c r="C25" s="164" t="s">
        <v>458</v>
      </c>
      <c r="D25" s="165"/>
      <c r="E25" s="165"/>
      <c r="F25" s="165"/>
      <c r="G25" s="165"/>
      <c r="H25" s="165"/>
      <c r="I25" s="165"/>
      <c r="J25" s="166"/>
    </row>
    <row r="26" spans="1:10" x14ac:dyDescent="0.3">
      <c r="A26" s="110"/>
      <c r="B26" s="111"/>
      <c r="C26" s="118"/>
      <c r="D26" s="111"/>
      <c r="E26" s="138"/>
      <c r="F26" s="138"/>
      <c r="G26" s="138"/>
      <c r="H26" s="138"/>
      <c r="I26" s="111"/>
      <c r="J26" s="113"/>
    </row>
    <row r="27" spans="1:10" x14ac:dyDescent="0.3">
      <c r="A27" s="161" t="s">
        <v>315</v>
      </c>
      <c r="B27" s="162"/>
      <c r="C27" s="164" t="s">
        <v>459</v>
      </c>
      <c r="D27" s="165"/>
      <c r="E27" s="165"/>
      <c r="F27" s="165"/>
      <c r="G27" s="165"/>
      <c r="H27" s="165"/>
      <c r="I27" s="165"/>
      <c r="J27" s="166"/>
    </row>
    <row r="28" spans="1:10" ht="13.95" customHeight="1" x14ac:dyDescent="0.3">
      <c r="A28" s="110"/>
      <c r="B28" s="111"/>
      <c r="C28" s="118"/>
      <c r="D28" s="111"/>
      <c r="E28" s="138"/>
      <c r="F28" s="138"/>
      <c r="G28" s="138"/>
      <c r="H28" s="138"/>
      <c r="I28" s="111"/>
      <c r="J28" s="113"/>
    </row>
    <row r="29" spans="1:10" ht="22.95" customHeight="1" x14ac:dyDescent="0.3">
      <c r="A29" s="131" t="s">
        <v>325</v>
      </c>
      <c r="B29" s="162"/>
      <c r="C29" s="40">
        <v>327</v>
      </c>
      <c r="D29" s="119"/>
      <c r="E29" s="142"/>
      <c r="F29" s="142"/>
      <c r="G29" s="142"/>
      <c r="H29" s="142"/>
      <c r="I29" s="120"/>
      <c r="J29" s="121"/>
    </row>
    <row r="30" spans="1:10" x14ac:dyDescent="0.3">
      <c r="A30" s="110"/>
      <c r="B30" s="111"/>
      <c r="C30" s="111"/>
      <c r="D30" s="111"/>
      <c r="E30" s="138"/>
      <c r="F30" s="138"/>
      <c r="G30" s="138"/>
      <c r="H30" s="138"/>
      <c r="I30" s="120"/>
      <c r="J30" s="121"/>
    </row>
    <row r="31" spans="1:10" x14ac:dyDescent="0.3">
      <c r="A31" s="161" t="s">
        <v>316</v>
      </c>
      <c r="B31" s="162"/>
      <c r="C31" s="41" t="s">
        <v>337</v>
      </c>
      <c r="D31" s="160" t="s">
        <v>336</v>
      </c>
      <c r="E31" s="146"/>
      <c r="F31" s="146"/>
      <c r="G31" s="146"/>
      <c r="H31" s="111"/>
      <c r="I31" s="122" t="s">
        <v>337</v>
      </c>
      <c r="J31" s="123" t="s">
        <v>338</v>
      </c>
    </row>
    <row r="32" spans="1:10" x14ac:dyDescent="0.3">
      <c r="A32" s="161"/>
      <c r="B32" s="162"/>
      <c r="C32" s="124"/>
      <c r="D32" s="97"/>
      <c r="E32" s="163"/>
      <c r="F32" s="163"/>
      <c r="G32" s="163"/>
      <c r="H32" s="163"/>
      <c r="I32" s="120"/>
      <c r="J32" s="121"/>
    </row>
    <row r="33" spans="1:10" x14ac:dyDescent="0.3">
      <c r="A33" s="161" t="s">
        <v>326</v>
      </c>
      <c r="B33" s="162"/>
      <c r="C33" s="40" t="s">
        <v>340</v>
      </c>
      <c r="D33" s="160" t="s">
        <v>339</v>
      </c>
      <c r="E33" s="146"/>
      <c r="F33" s="146"/>
      <c r="G33" s="146"/>
      <c r="H33" s="117"/>
      <c r="I33" s="122" t="s">
        <v>340</v>
      </c>
      <c r="J33" s="123" t="s">
        <v>341</v>
      </c>
    </row>
    <row r="34" spans="1:10" x14ac:dyDescent="0.3">
      <c r="A34" s="110"/>
      <c r="B34" s="111"/>
      <c r="C34" s="111"/>
      <c r="D34" s="111"/>
      <c r="E34" s="138"/>
      <c r="F34" s="138"/>
      <c r="G34" s="138"/>
      <c r="H34" s="138"/>
      <c r="I34" s="111"/>
      <c r="J34" s="113"/>
    </row>
    <row r="35" spans="1:10" x14ac:dyDescent="0.3">
      <c r="A35" s="160" t="s">
        <v>327</v>
      </c>
      <c r="B35" s="146"/>
      <c r="C35" s="146"/>
      <c r="D35" s="146"/>
      <c r="E35" s="146" t="s">
        <v>317</v>
      </c>
      <c r="F35" s="146"/>
      <c r="G35" s="146"/>
      <c r="H35" s="146"/>
      <c r="I35" s="146"/>
      <c r="J35" s="125" t="s">
        <v>318</v>
      </c>
    </row>
    <row r="36" spans="1:10" x14ac:dyDescent="0.3">
      <c r="A36" s="110"/>
      <c r="B36" s="111"/>
      <c r="C36" s="111"/>
      <c r="D36" s="111"/>
      <c r="E36" s="138"/>
      <c r="F36" s="138"/>
      <c r="G36" s="138"/>
      <c r="H36" s="138"/>
      <c r="I36" s="111"/>
      <c r="J36" s="121"/>
    </row>
    <row r="37" spans="1:10" x14ac:dyDescent="0.3">
      <c r="A37" s="154"/>
      <c r="B37" s="155"/>
      <c r="C37" s="155"/>
      <c r="D37" s="155"/>
      <c r="E37" s="154"/>
      <c r="F37" s="155"/>
      <c r="G37" s="155"/>
      <c r="H37" s="155"/>
      <c r="I37" s="156"/>
      <c r="J37" s="89"/>
    </row>
    <row r="38" spans="1:10" x14ac:dyDescent="0.3">
      <c r="A38" s="78"/>
      <c r="B38" s="88"/>
      <c r="C38" s="91"/>
      <c r="D38" s="159"/>
      <c r="E38" s="159"/>
      <c r="F38" s="159"/>
      <c r="G38" s="159"/>
      <c r="H38" s="159"/>
      <c r="I38" s="159"/>
      <c r="J38" s="79"/>
    </row>
    <row r="39" spans="1:10" x14ac:dyDescent="0.3">
      <c r="A39" s="154"/>
      <c r="B39" s="155"/>
      <c r="C39" s="155"/>
      <c r="D39" s="156"/>
      <c r="E39" s="154"/>
      <c r="F39" s="155"/>
      <c r="G39" s="155"/>
      <c r="H39" s="155"/>
      <c r="I39" s="156"/>
      <c r="J39" s="40"/>
    </row>
    <row r="40" spans="1:10" x14ac:dyDescent="0.3">
      <c r="A40" s="78"/>
      <c r="B40" s="88"/>
      <c r="C40" s="91"/>
      <c r="D40" s="90"/>
      <c r="E40" s="159"/>
      <c r="F40" s="159"/>
      <c r="G40" s="159"/>
      <c r="H40" s="159"/>
      <c r="I40" s="87"/>
      <c r="J40" s="79"/>
    </row>
    <row r="41" spans="1:10" x14ac:dyDescent="0.3">
      <c r="A41" s="154"/>
      <c r="B41" s="155"/>
      <c r="C41" s="155"/>
      <c r="D41" s="156"/>
      <c r="E41" s="154"/>
      <c r="F41" s="155"/>
      <c r="G41" s="155"/>
      <c r="H41" s="155"/>
      <c r="I41" s="156"/>
      <c r="J41" s="40"/>
    </row>
    <row r="42" spans="1:10" x14ac:dyDescent="0.3">
      <c r="A42" s="78"/>
      <c r="B42" s="88"/>
      <c r="C42" s="91"/>
      <c r="D42" s="90"/>
      <c r="E42" s="159"/>
      <c r="F42" s="159"/>
      <c r="G42" s="159"/>
      <c r="H42" s="159"/>
      <c r="I42" s="87"/>
      <c r="J42" s="79"/>
    </row>
    <row r="43" spans="1:10" x14ac:dyDescent="0.3">
      <c r="A43" s="154"/>
      <c r="B43" s="155"/>
      <c r="C43" s="155"/>
      <c r="D43" s="156"/>
      <c r="E43" s="154"/>
      <c r="F43" s="155"/>
      <c r="G43" s="155"/>
      <c r="H43" s="155"/>
      <c r="I43" s="156"/>
      <c r="J43" s="40"/>
    </row>
    <row r="44" spans="1:10" x14ac:dyDescent="0.3">
      <c r="A44" s="80"/>
      <c r="B44" s="91"/>
      <c r="C44" s="157"/>
      <c r="D44" s="157"/>
      <c r="E44" s="158"/>
      <c r="F44" s="158"/>
      <c r="G44" s="157"/>
      <c r="H44" s="157"/>
      <c r="I44" s="157"/>
      <c r="J44" s="79"/>
    </row>
    <row r="45" spans="1:10" x14ac:dyDescent="0.3">
      <c r="A45" s="154"/>
      <c r="B45" s="155"/>
      <c r="C45" s="155"/>
      <c r="D45" s="156"/>
      <c r="E45" s="154"/>
      <c r="F45" s="155"/>
      <c r="G45" s="155"/>
      <c r="H45" s="155"/>
      <c r="I45" s="156"/>
      <c r="J45" s="40"/>
    </row>
    <row r="46" spans="1:10" x14ac:dyDescent="0.3">
      <c r="A46" s="80"/>
      <c r="B46" s="91"/>
      <c r="C46" s="91"/>
      <c r="D46" s="88"/>
      <c r="E46" s="158"/>
      <c r="F46" s="158"/>
      <c r="G46" s="157"/>
      <c r="H46" s="157"/>
      <c r="I46" s="88"/>
      <c r="J46" s="79"/>
    </row>
    <row r="47" spans="1:10" x14ac:dyDescent="0.3">
      <c r="A47" s="154"/>
      <c r="B47" s="155"/>
      <c r="C47" s="155"/>
      <c r="D47" s="156"/>
      <c r="E47" s="154"/>
      <c r="F47" s="155"/>
      <c r="G47" s="155"/>
      <c r="H47" s="155"/>
      <c r="I47" s="156"/>
      <c r="J47" s="40"/>
    </row>
    <row r="48" spans="1:10" x14ac:dyDescent="0.3">
      <c r="A48" s="126"/>
      <c r="B48" s="118"/>
      <c r="C48" s="118"/>
      <c r="D48" s="111"/>
      <c r="E48" s="138"/>
      <c r="F48" s="138"/>
      <c r="G48" s="152"/>
      <c r="H48" s="152"/>
      <c r="I48" s="111"/>
      <c r="J48" s="127" t="s">
        <v>342</v>
      </c>
    </row>
    <row r="49" spans="1:10" x14ac:dyDescent="0.3">
      <c r="A49" s="126"/>
      <c r="B49" s="118"/>
      <c r="C49" s="118"/>
      <c r="D49" s="111"/>
      <c r="E49" s="138"/>
      <c r="F49" s="138"/>
      <c r="G49" s="152"/>
      <c r="H49" s="152"/>
      <c r="I49" s="111"/>
      <c r="J49" s="127" t="s">
        <v>343</v>
      </c>
    </row>
    <row r="50" spans="1:10" ht="14.4" customHeight="1" x14ac:dyDescent="0.3">
      <c r="A50" s="131" t="s">
        <v>319</v>
      </c>
      <c r="B50" s="132"/>
      <c r="C50" s="148" t="s">
        <v>343</v>
      </c>
      <c r="D50" s="149"/>
      <c r="E50" s="150" t="s">
        <v>344</v>
      </c>
      <c r="F50" s="151"/>
      <c r="G50" s="139"/>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c r="D52" s="140"/>
      <c r="E52" s="140"/>
      <c r="F52" s="140"/>
      <c r="G52" s="140"/>
      <c r="H52" s="140"/>
      <c r="I52" s="140"/>
      <c r="J52" s="141"/>
    </row>
    <row r="53" spans="1:10" x14ac:dyDescent="0.3">
      <c r="A53" s="110"/>
      <c r="B53" s="111"/>
      <c r="C53" s="142" t="s">
        <v>321</v>
      </c>
      <c r="D53" s="142"/>
      <c r="E53" s="142"/>
      <c r="F53" s="142"/>
      <c r="G53" s="142"/>
      <c r="H53" s="142"/>
      <c r="I53" s="142"/>
      <c r="J53" s="113"/>
    </row>
    <row r="54" spans="1:10" x14ac:dyDescent="0.3">
      <c r="A54" s="131" t="s">
        <v>322</v>
      </c>
      <c r="B54" s="132"/>
      <c r="C54" s="143"/>
      <c r="D54" s="144"/>
      <c r="E54" s="145"/>
      <c r="F54" s="138"/>
      <c r="G54" s="138"/>
      <c r="H54" s="146"/>
      <c r="I54" s="146"/>
      <c r="J54" s="147"/>
    </row>
    <row r="55" spans="1:10" x14ac:dyDescent="0.3">
      <c r="A55" s="110"/>
      <c r="B55" s="111"/>
      <c r="C55" s="118"/>
      <c r="D55" s="111"/>
      <c r="E55" s="138"/>
      <c r="F55" s="138"/>
      <c r="G55" s="138"/>
      <c r="H55" s="138"/>
      <c r="I55" s="111"/>
      <c r="J55" s="113"/>
    </row>
    <row r="56" spans="1:10" ht="14.4" customHeight="1" x14ac:dyDescent="0.3">
      <c r="A56" s="131" t="s">
        <v>314</v>
      </c>
      <c r="B56" s="132"/>
      <c r="C56" s="133"/>
      <c r="D56" s="134"/>
      <c r="E56" s="134"/>
      <c r="F56" s="134"/>
      <c r="G56" s="134"/>
      <c r="H56" s="134"/>
      <c r="I56" s="134"/>
      <c r="J56" s="135"/>
    </row>
    <row r="57" spans="1:10" x14ac:dyDescent="0.3">
      <c r="A57" s="110"/>
      <c r="B57" s="111"/>
      <c r="C57" s="111"/>
      <c r="D57" s="111"/>
      <c r="E57" s="138"/>
      <c r="F57" s="138"/>
      <c r="G57" s="138"/>
      <c r="H57" s="138"/>
      <c r="I57" s="111"/>
      <c r="J57" s="113"/>
    </row>
    <row r="58" spans="1:10" x14ac:dyDescent="0.3">
      <c r="A58" s="131" t="s">
        <v>346</v>
      </c>
      <c r="B58" s="132"/>
      <c r="C58" s="133"/>
      <c r="D58" s="134"/>
      <c r="E58" s="134"/>
      <c r="F58" s="134"/>
      <c r="G58" s="134"/>
      <c r="H58" s="134"/>
      <c r="I58" s="134"/>
      <c r="J58" s="135"/>
    </row>
    <row r="59" spans="1:10" ht="14.4" customHeight="1" x14ac:dyDescent="0.3">
      <c r="A59" s="110"/>
      <c r="B59" s="111"/>
      <c r="C59" s="136" t="s">
        <v>347</v>
      </c>
      <c r="D59" s="136"/>
      <c r="E59" s="136"/>
      <c r="F59" s="136"/>
      <c r="G59" s="111"/>
      <c r="H59" s="111"/>
      <c r="I59" s="111"/>
      <c r="J59" s="113"/>
    </row>
    <row r="60" spans="1:10" x14ac:dyDescent="0.3">
      <c r="A60" s="131" t="s">
        <v>348</v>
      </c>
      <c r="B60" s="132"/>
      <c r="C60" s="133"/>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9" zoomScale="130" zoomScaleNormal="100" zoomScaleSheetLayoutView="130" workbookViewId="0">
      <selection activeCell="I134" sqref="I134"/>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x14ac:dyDescent="0.25">
      <c r="A2" s="199" t="s">
        <v>461</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460</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9524669</v>
      </c>
      <c r="I9" s="82">
        <f>I10+I17+I27+I38+I43</f>
        <v>8752272</v>
      </c>
    </row>
    <row r="10" spans="1:9" ht="12.75" customHeight="1" x14ac:dyDescent="0.25">
      <c r="A10" s="194" t="s">
        <v>5</v>
      </c>
      <c r="B10" s="194"/>
      <c r="C10" s="194"/>
      <c r="D10" s="194"/>
      <c r="E10" s="194"/>
      <c r="F10" s="194"/>
      <c r="G10" s="12">
        <v>3</v>
      </c>
      <c r="H10" s="82">
        <f>H11+H12+H13+H14+H15+H16</f>
        <v>18298</v>
      </c>
      <c r="I10" s="82">
        <f>I11+I12+I13+I14+I15+I16</f>
        <v>13899</v>
      </c>
    </row>
    <row r="11" spans="1:9" ht="12.75" customHeight="1" x14ac:dyDescent="0.25">
      <c r="A11" s="190" t="s">
        <v>6</v>
      </c>
      <c r="B11" s="190"/>
      <c r="C11" s="190"/>
      <c r="D11" s="190"/>
      <c r="E11" s="190"/>
      <c r="F11" s="190"/>
      <c r="G11" s="11">
        <v>4</v>
      </c>
      <c r="H11" s="18">
        <v>0</v>
      </c>
      <c r="I11" s="18">
        <v>0</v>
      </c>
    </row>
    <row r="12" spans="1:9" ht="22.95" customHeight="1" x14ac:dyDescent="0.25">
      <c r="A12" s="190" t="s">
        <v>7</v>
      </c>
      <c r="B12" s="190"/>
      <c r="C12" s="190"/>
      <c r="D12" s="190"/>
      <c r="E12" s="190"/>
      <c r="F12" s="190"/>
      <c r="G12" s="11">
        <v>5</v>
      </c>
      <c r="H12" s="18">
        <v>13883</v>
      </c>
      <c r="I12" s="18">
        <v>9484</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4415</v>
      </c>
      <c r="I15" s="18">
        <v>4415</v>
      </c>
    </row>
    <row r="16" spans="1:9" ht="12.75" customHeight="1" x14ac:dyDescent="0.25">
      <c r="A16" s="190" t="s">
        <v>11</v>
      </c>
      <c r="B16" s="190"/>
      <c r="C16" s="190"/>
      <c r="D16" s="190"/>
      <c r="E16" s="190"/>
      <c r="F16" s="190"/>
      <c r="G16" s="11">
        <v>9</v>
      </c>
      <c r="H16" s="18">
        <v>0</v>
      </c>
      <c r="I16" s="18">
        <v>0</v>
      </c>
    </row>
    <row r="17" spans="1:9" ht="12.75" customHeight="1" x14ac:dyDescent="0.25">
      <c r="A17" s="194" t="s">
        <v>12</v>
      </c>
      <c r="B17" s="194"/>
      <c r="C17" s="194"/>
      <c r="D17" s="194"/>
      <c r="E17" s="194"/>
      <c r="F17" s="194"/>
      <c r="G17" s="12">
        <v>10</v>
      </c>
      <c r="H17" s="82">
        <f>H18+H19+H20+H21+H22+H23+H24+H25+H26</f>
        <v>6201762</v>
      </c>
      <c r="I17" s="82">
        <f>I18+I19+I20+I21+I22+I23+I24+I25+I26</f>
        <v>5488652</v>
      </c>
    </row>
    <row r="18" spans="1:9" ht="12.75" customHeight="1" x14ac:dyDescent="0.25">
      <c r="A18" s="190" t="s">
        <v>13</v>
      </c>
      <c r="B18" s="190"/>
      <c r="C18" s="190"/>
      <c r="D18" s="190"/>
      <c r="E18" s="190"/>
      <c r="F18" s="190"/>
      <c r="G18" s="11">
        <v>11</v>
      </c>
      <c r="H18" s="18">
        <v>84692</v>
      </c>
      <c r="I18" s="18">
        <v>84692</v>
      </c>
    </row>
    <row r="19" spans="1:9" ht="12.75" customHeight="1" x14ac:dyDescent="0.25">
      <c r="A19" s="190" t="s">
        <v>14</v>
      </c>
      <c r="B19" s="190"/>
      <c r="C19" s="190"/>
      <c r="D19" s="190"/>
      <c r="E19" s="190"/>
      <c r="F19" s="190"/>
      <c r="G19" s="11">
        <v>12</v>
      </c>
      <c r="H19" s="18">
        <v>440584</v>
      </c>
      <c r="I19" s="18">
        <v>439664</v>
      </c>
    </row>
    <row r="20" spans="1:9" ht="12.75" customHeight="1" x14ac:dyDescent="0.25">
      <c r="A20" s="190" t="s">
        <v>15</v>
      </c>
      <c r="B20" s="190"/>
      <c r="C20" s="190"/>
      <c r="D20" s="190"/>
      <c r="E20" s="190"/>
      <c r="F20" s="190"/>
      <c r="G20" s="11">
        <v>13</v>
      </c>
      <c r="H20" s="18">
        <v>4930037</v>
      </c>
      <c r="I20" s="18">
        <v>4237737</v>
      </c>
    </row>
    <row r="21" spans="1:9" ht="12.75" customHeight="1" x14ac:dyDescent="0.25">
      <c r="A21" s="190" t="s">
        <v>16</v>
      </c>
      <c r="B21" s="190"/>
      <c r="C21" s="190"/>
      <c r="D21" s="190"/>
      <c r="E21" s="190"/>
      <c r="F21" s="190"/>
      <c r="G21" s="11">
        <v>14</v>
      </c>
      <c r="H21" s="18">
        <v>548060</v>
      </c>
      <c r="I21" s="18">
        <v>511100</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39391</v>
      </c>
      <c r="I23" s="18">
        <v>39391</v>
      </c>
    </row>
    <row r="24" spans="1:9" ht="12.75" customHeight="1" x14ac:dyDescent="0.25">
      <c r="A24" s="190" t="s">
        <v>19</v>
      </c>
      <c r="B24" s="190"/>
      <c r="C24" s="190"/>
      <c r="D24" s="190"/>
      <c r="E24" s="190"/>
      <c r="F24" s="190"/>
      <c r="G24" s="11">
        <v>17</v>
      </c>
      <c r="H24" s="18">
        <v>39826</v>
      </c>
      <c r="I24" s="18">
        <v>56896</v>
      </c>
    </row>
    <row r="25" spans="1:9" ht="12.75" customHeight="1" x14ac:dyDescent="0.25">
      <c r="A25" s="190" t="s">
        <v>20</v>
      </c>
      <c r="B25" s="190"/>
      <c r="C25" s="190"/>
      <c r="D25" s="190"/>
      <c r="E25" s="190"/>
      <c r="F25" s="190"/>
      <c r="G25" s="11">
        <v>18</v>
      </c>
      <c r="H25" s="18">
        <v>40424</v>
      </c>
      <c r="I25" s="18">
        <v>40424</v>
      </c>
    </row>
    <row r="26" spans="1:9" ht="12.75" customHeight="1" x14ac:dyDescent="0.25">
      <c r="A26" s="190" t="s">
        <v>21</v>
      </c>
      <c r="B26" s="190"/>
      <c r="C26" s="190"/>
      <c r="D26" s="190"/>
      <c r="E26" s="190"/>
      <c r="F26" s="190"/>
      <c r="G26" s="11">
        <v>19</v>
      </c>
      <c r="H26" s="18">
        <v>78748</v>
      </c>
      <c r="I26" s="18">
        <v>78748</v>
      </c>
    </row>
    <row r="27" spans="1:9" ht="12.75" customHeight="1" x14ac:dyDescent="0.25">
      <c r="A27" s="194" t="s">
        <v>22</v>
      </c>
      <c r="B27" s="194"/>
      <c r="C27" s="194"/>
      <c r="D27" s="194"/>
      <c r="E27" s="194"/>
      <c r="F27" s="194"/>
      <c r="G27" s="12">
        <v>20</v>
      </c>
      <c r="H27" s="82">
        <f>SUM(H28:H37)</f>
        <v>3173586</v>
      </c>
      <c r="I27" s="82">
        <f>SUM(I28:I37)</f>
        <v>3120530</v>
      </c>
    </row>
    <row r="28" spans="1:9" ht="12.75" customHeight="1" x14ac:dyDescent="0.25">
      <c r="A28" s="190" t="s">
        <v>23</v>
      </c>
      <c r="B28" s="190"/>
      <c r="C28" s="190"/>
      <c r="D28" s="190"/>
      <c r="E28" s="190"/>
      <c r="F28" s="190"/>
      <c r="G28" s="11">
        <v>21</v>
      </c>
      <c r="H28" s="18">
        <v>1053043</v>
      </c>
      <c r="I28" s="18">
        <v>1053043</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4313</v>
      </c>
      <c r="I30" s="18">
        <v>4313</v>
      </c>
    </row>
    <row r="31" spans="1:9" ht="24" customHeight="1" x14ac:dyDescent="0.25">
      <c r="A31" s="190" t="s">
        <v>26</v>
      </c>
      <c r="B31" s="190"/>
      <c r="C31" s="190"/>
      <c r="D31" s="190"/>
      <c r="E31" s="190"/>
      <c r="F31" s="190"/>
      <c r="G31" s="11">
        <v>24</v>
      </c>
      <c r="H31" s="18">
        <v>1990842</v>
      </c>
      <c r="I31" s="18">
        <v>1990842</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125388</v>
      </c>
      <c r="I35" s="18">
        <v>72332</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4" t="s">
        <v>33</v>
      </c>
      <c r="B38" s="194"/>
      <c r="C38" s="194"/>
      <c r="D38" s="194"/>
      <c r="E38" s="194"/>
      <c r="F38" s="194"/>
      <c r="G38" s="12">
        <v>31</v>
      </c>
      <c r="H38" s="82">
        <f>H39+H40+H41+H42</f>
        <v>131023</v>
      </c>
      <c r="I38" s="82">
        <f>I39+I40+I41+I42</f>
        <v>129191</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130722</v>
      </c>
      <c r="I41" s="18">
        <v>128890</v>
      </c>
    </row>
    <row r="42" spans="1:9" ht="12.75" customHeight="1" x14ac:dyDescent="0.25">
      <c r="A42" s="190" t="s">
        <v>37</v>
      </c>
      <c r="B42" s="190"/>
      <c r="C42" s="190"/>
      <c r="D42" s="190"/>
      <c r="E42" s="190"/>
      <c r="F42" s="190"/>
      <c r="G42" s="11">
        <v>35</v>
      </c>
      <c r="H42" s="18">
        <v>301</v>
      </c>
      <c r="I42" s="18">
        <v>301</v>
      </c>
    </row>
    <row r="43" spans="1:9" ht="12.75" customHeight="1" x14ac:dyDescent="0.25">
      <c r="A43" s="190" t="s">
        <v>38</v>
      </c>
      <c r="B43" s="190"/>
      <c r="C43" s="190"/>
      <c r="D43" s="190"/>
      <c r="E43" s="190"/>
      <c r="F43" s="190"/>
      <c r="G43" s="11">
        <v>36</v>
      </c>
      <c r="H43" s="18">
        <v>0</v>
      </c>
      <c r="I43" s="18">
        <v>0</v>
      </c>
    </row>
    <row r="44" spans="1:9" ht="12.75" customHeight="1" x14ac:dyDescent="0.25">
      <c r="A44" s="192" t="s">
        <v>303</v>
      </c>
      <c r="B44" s="192"/>
      <c r="C44" s="192"/>
      <c r="D44" s="192"/>
      <c r="E44" s="192"/>
      <c r="F44" s="192"/>
      <c r="G44" s="12">
        <v>37</v>
      </c>
      <c r="H44" s="82">
        <f>H45+H53+H60+H70</f>
        <v>7253690</v>
      </c>
      <c r="I44" s="82">
        <f>I45+I53+I60+I70</f>
        <v>7571285</v>
      </c>
    </row>
    <row r="45" spans="1:9" ht="12.75" customHeight="1" x14ac:dyDescent="0.25">
      <c r="A45" s="194" t="s">
        <v>39</v>
      </c>
      <c r="B45" s="194"/>
      <c r="C45" s="194"/>
      <c r="D45" s="194"/>
      <c r="E45" s="194"/>
      <c r="F45" s="194"/>
      <c r="G45" s="12">
        <v>38</v>
      </c>
      <c r="H45" s="82">
        <f>SUM(H46:H52)</f>
        <v>75619</v>
      </c>
      <c r="I45" s="82">
        <f>SUM(I46:I52)</f>
        <v>75619</v>
      </c>
    </row>
    <row r="46" spans="1:9" ht="12.75" customHeight="1" x14ac:dyDescent="0.25">
      <c r="A46" s="190" t="s">
        <v>40</v>
      </c>
      <c r="B46" s="190"/>
      <c r="C46" s="190"/>
      <c r="D46" s="190"/>
      <c r="E46" s="190"/>
      <c r="F46" s="190"/>
      <c r="G46" s="11">
        <v>39</v>
      </c>
      <c r="H46" s="18">
        <v>0</v>
      </c>
      <c r="I46" s="18">
        <v>0</v>
      </c>
    </row>
    <row r="47" spans="1:9" ht="12.75" customHeight="1" x14ac:dyDescent="0.25">
      <c r="A47" s="190" t="s">
        <v>41</v>
      </c>
      <c r="B47" s="190"/>
      <c r="C47" s="190"/>
      <c r="D47" s="190"/>
      <c r="E47" s="190"/>
      <c r="F47" s="190"/>
      <c r="G47" s="11">
        <v>40</v>
      </c>
      <c r="H47" s="18">
        <v>75619</v>
      </c>
      <c r="I47" s="18">
        <v>75619</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0</v>
      </c>
      <c r="I49" s="18">
        <v>0</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3164547</v>
      </c>
      <c r="I53" s="82">
        <f>SUM(I54:I59)</f>
        <v>3903650</v>
      </c>
    </row>
    <row r="54" spans="1:9" ht="12.75" customHeight="1" x14ac:dyDescent="0.25">
      <c r="A54" s="190" t="s">
        <v>48</v>
      </c>
      <c r="B54" s="190"/>
      <c r="C54" s="190"/>
      <c r="D54" s="190"/>
      <c r="E54" s="190"/>
      <c r="F54" s="190"/>
      <c r="G54" s="11">
        <v>47</v>
      </c>
      <c r="H54" s="18">
        <v>0</v>
      </c>
      <c r="I54" s="18">
        <v>0</v>
      </c>
    </row>
    <row r="55" spans="1:9" ht="12.75" customHeight="1" x14ac:dyDescent="0.25">
      <c r="A55" s="190" t="s">
        <v>49</v>
      </c>
      <c r="B55" s="190"/>
      <c r="C55" s="190"/>
      <c r="D55" s="190"/>
      <c r="E55" s="190"/>
      <c r="F55" s="190"/>
      <c r="G55" s="11">
        <v>48</v>
      </c>
      <c r="H55" s="18">
        <v>688</v>
      </c>
      <c r="I55" s="18">
        <v>688</v>
      </c>
    </row>
    <row r="56" spans="1:9" ht="12.75" customHeight="1" x14ac:dyDescent="0.25">
      <c r="A56" s="190" t="s">
        <v>50</v>
      </c>
      <c r="B56" s="190"/>
      <c r="C56" s="190"/>
      <c r="D56" s="190"/>
      <c r="E56" s="190"/>
      <c r="F56" s="190"/>
      <c r="G56" s="11">
        <v>49</v>
      </c>
      <c r="H56" s="18">
        <v>2143396</v>
      </c>
      <c r="I56" s="18">
        <f>2481671-13259</f>
        <v>2468412</v>
      </c>
    </row>
    <row r="57" spans="1:9" ht="12.75" customHeight="1" x14ac:dyDescent="0.25">
      <c r="A57" s="190" t="s">
        <v>51</v>
      </c>
      <c r="B57" s="190"/>
      <c r="C57" s="190"/>
      <c r="D57" s="190"/>
      <c r="E57" s="190"/>
      <c r="F57" s="190"/>
      <c r="G57" s="11">
        <v>50</v>
      </c>
      <c r="H57" s="18">
        <v>141532</v>
      </c>
      <c r="I57" s="18">
        <v>181470</v>
      </c>
    </row>
    <row r="58" spans="1:9" ht="12.75" customHeight="1" x14ac:dyDescent="0.25">
      <c r="A58" s="190" t="s">
        <v>52</v>
      </c>
      <c r="B58" s="190"/>
      <c r="C58" s="190"/>
      <c r="D58" s="190"/>
      <c r="E58" s="190"/>
      <c r="F58" s="190"/>
      <c r="G58" s="11">
        <v>51</v>
      </c>
      <c r="H58" s="18">
        <v>118444</v>
      </c>
      <c r="I58" s="18">
        <v>132452</v>
      </c>
    </row>
    <row r="59" spans="1:9" ht="12.75" customHeight="1" x14ac:dyDescent="0.25">
      <c r="A59" s="190" t="s">
        <v>53</v>
      </c>
      <c r="B59" s="190"/>
      <c r="C59" s="190"/>
      <c r="D59" s="190"/>
      <c r="E59" s="190"/>
      <c r="F59" s="190"/>
      <c r="G59" s="11">
        <v>52</v>
      </c>
      <c r="H59" s="18">
        <v>760487</v>
      </c>
      <c r="I59" s="18">
        <v>1120628</v>
      </c>
    </row>
    <row r="60" spans="1:9" ht="12.75" customHeight="1" x14ac:dyDescent="0.25">
      <c r="A60" s="194" t="s">
        <v>54</v>
      </c>
      <c r="B60" s="194"/>
      <c r="C60" s="194"/>
      <c r="D60" s="194"/>
      <c r="E60" s="194"/>
      <c r="F60" s="194"/>
      <c r="G60" s="12">
        <v>53</v>
      </c>
      <c r="H60" s="82">
        <f>SUM(H61:H69)</f>
        <v>3889644</v>
      </c>
      <c r="I60" s="82">
        <f>SUM(I61:I69)</f>
        <v>3558674</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92158</v>
      </c>
      <c r="I63" s="18">
        <v>112833</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3539</v>
      </c>
      <c r="I67" s="18">
        <v>3539</v>
      </c>
    </row>
    <row r="68" spans="1:9" ht="12.75" customHeight="1" x14ac:dyDescent="0.25">
      <c r="A68" s="190" t="s">
        <v>30</v>
      </c>
      <c r="B68" s="190"/>
      <c r="C68" s="190"/>
      <c r="D68" s="190"/>
      <c r="E68" s="190"/>
      <c r="F68" s="190"/>
      <c r="G68" s="11">
        <v>61</v>
      </c>
      <c r="H68" s="18">
        <v>3772599</v>
      </c>
      <c r="I68" s="18">
        <v>3420954</v>
      </c>
    </row>
    <row r="69" spans="1:9" ht="12.75" customHeight="1" x14ac:dyDescent="0.25">
      <c r="A69" s="190" t="s">
        <v>56</v>
      </c>
      <c r="B69" s="190"/>
      <c r="C69" s="190"/>
      <c r="D69" s="190"/>
      <c r="E69" s="190"/>
      <c r="F69" s="190"/>
      <c r="G69" s="11">
        <v>62</v>
      </c>
      <c r="H69" s="18">
        <v>21348</v>
      </c>
      <c r="I69" s="18">
        <v>21348</v>
      </c>
    </row>
    <row r="70" spans="1:9" ht="12.75" customHeight="1" x14ac:dyDescent="0.25">
      <c r="A70" s="190" t="s">
        <v>57</v>
      </c>
      <c r="B70" s="190"/>
      <c r="C70" s="190"/>
      <c r="D70" s="190"/>
      <c r="E70" s="190"/>
      <c r="F70" s="190"/>
      <c r="G70" s="11">
        <v>63</v>
      </c>
      <c r="H70" s="18">
        <v>123880</v>
      </c>
      <c r="I70" s="18">
        <v>33342</v>
      </c>
    </row>
    <row r="71" spans="1:9" ht="12.75" customHeight="1" x14ac:dyDescent="0.25">
      <c r="A71" s="191" t="s">
        <v>58</v>
      </c>
      <c r="B71" s="191"/>
      <c r="C71" s="191"/>
      <c r="D71" s="191"/>
      <c r="E71" s="191"/>
      <c r="F71" s="191"/>
      <c r="G71" s="11">
        <v>64</v>
      </c>
      <c r="H71" s="18">
        <v>2005741</v>
      </c>
      <c r="I71" s="18">
        <f>3565693+65000</f>
        <v>3630693</v>
      </c>
    </row>
    <row r="72" spans="1:9" ht="12.75" customHeight="1" x14ac:dyDescent="0.25">
      <c r="A72" s="192" t="s">
        <v>304</v>
      </c>
      <c r="B72" s="192"/>
      <c r="C72" s="192"/>
      <c r="D72" s="192"/>
      <c r="E72" s="192"/>
      <c r="F72" s="192"/>
      <c r="G72" s="12">
        <v>65</v>
      </c>
      <c r="H72" s="82">
        <f>H8+H9+H44+H71</f>
        <v>18784100</v>
      </c>
      <c r="I72" s="82">
        <f>I8+I9+I44+I71</f>
        <v>19954250</v>
      </c>
    </row>
    <row r="73" spans="1:9" ht="12.75" customHeight="1" x14ac:dyDescent="0.25">
      <c r="A73" s="191" t="s">
        <v>59</v>
      </c>
      <c r="B73" s="191"/>
      <c r="C73" s="191"/>
      <c r="D73" s="191"/>
      <c r="E73" s="191"/>
      <c r="F73" s="191"/>
      <c r="G73" s="11">
        <v>66</v>
      </c>
      <c r="H73" s="18">
        <v>0</v>
      </c>
      <c r="I73" s="18">
        <v>0</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5617412</v>
      </c>
      <c r="I75" s="83">
        <f>I76+I77+I78+I84+I85+I91+I94+I97</f>
        <v>5705957</v>
      </c>
    </row>
    <row r="76" spans="1:9" ht="12.75" customHeight="1" x14ac:dyDescent="0.25">
      <c r="A76" s="190" t="s">
        <v>61</v>
      </c>
      <c r="B76" s="190"/>
      <c r="C76" s="190"/>
      <c r="D76" s="190"/>
      <c r="E76" s="190"/>
      <c r="F76" s="190"/>
      <c r="G76" s="11">
        <v>68</v>
      </c>
      <c r="H76" s="18">
        <v>14814630</v>
      </c>
      <c r="I76" s="18">
        <v>14814630</v>
      </c>
    </row>
    <row r="77" spans="1:9" ht="12.75" customHeight="1" x14ac:dyDescent="0.25">
      <c r="A77" s="190" t="s">
        <v>62</v>
      </c>
      <c r="B77" s="190"/>
      <c r="C77" s="190"/>
      <c r="D77" s="190"/>
      <c r="E77" s="190"/>
      <c r="F77" s="190"/>
      <c r="G77" s="11">
        <v>69</v>
      </c>
      <c r="H77" s="18">
        <v>-33895</v>
      </c>
      <c r="I77" s="18">
        <v>-33895</v>
      </c>
    </row>
    <row r="78" spans="1:9" ht="12.75" customHeight="1" x14ac:dyDescent="0.25">
      <c r="A78" s="194" t="s">
        <v>63</v>
      </c>
      <c r="B78" s="194"/>
      <c r="C78" s="194"/>
      <c r="D78" s="194"/>
      <c r="E78" s="194"/>
      <c r="F78" s="194"/>
      <c r="G78" s="12">
        <v>70</v>
      </c>
      <c r="H78" s="83">
        <f>SUM(H79:H83)</f>
        <v>-208382</v>
      </c>
      <c r="I78" s="83">
        <f>SUM(I79:I83)</f>
        <v>-208382</v>
      </c>
    </row>
    <row r="79" spans="1:9" ht="12.75" customHeight="1" x14ac:dyDescent="0.25">
      <c r="A79" s="190" t="s">
        <v>64</v>
      </c>
      <c r="B79" s="190"/>
      <c r="C79" s="190"/>
      <c r="D79" s="190"/>
      <c r="E79" s="190"/>
      <c r="F79" s="190"/>
      <c r="G79" s="11">
        <v>71</v>
      </c>
      <c r="H79" s="18">
        <v>0</v>
      </c>
      <c r="I79" s="18">
        <v>0</v>
      </c>
    </row>
    <row r="80" spans="1:9" ht="12.75" customHeight="1" x14ac:dyDescent="0.25">
      <c r="A80" s="190" t="s">
        <v>65</v>
      </c>
      <c r="B80" s="190"/>
      <c r="C80" s="190"/>
      <c r="D80" s="190"/>
      <c r="E80" s="190"/>
      <c r="F80" s="190"/>
      <c r="G80" s="11">
        <v>72</v>
      </c>
      <c r="H80" s="18">
        <v>191958</v>
      </c>
      <c r="I80" s="18">
        <v>191958</v>
      </c>
    </row>
    <row r="81" spans="1:9" ht="12.75" customHeight="1" x14ac:dyDescent="0.25">
      <c r="A81" s="190" t="s">
        <v>66</v>
      </c>
      <c r="B81" s="190"/>
      <c r="C81" s="190"/>
      <c r="D81" s="190"/>
      <c r="E81" s="190"/>
      <c r="F81" s="190"/>
      <c r="G81" s="11">
        <v>73</v>
      </c>
      <c r="H81" s="18">
        <v>-400340</v>
      </c>
      <c r="I81" s="18">
        <v>-400340</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0</v>
      </c>
      <c r="I83" s="18">
        <v>0</v>
      </c>
    </row>
    <row r="84" spans="1:9" ht="12.75" customHeight="1" x14ac:dyDescent="0.25">
      <c r="A84" s="193" t="s">
        <v>69</v>
      </c>
      <c r="B84" s="193"/>
      <c r="C84" s="193"/>
      <c r="D84" s="193"/>
      <c r="E84" s="193"/>
      <c r="F84" s="193"/>
      <c r="G84" s="42">
        <v>76</v>
      </c>
      <c r="H84" s="43">
        <v>1422588</v>
      </c>
      <c r="I84" s="43">
        <f>1422588-85871-85871</f>
        <v>1250846</v>
      </c>
    </row>
    <row r="85" spans="1:9" ht="12.75" customHeight="1" x14ac:dyDescent="0.25">
      <c r="A85" s="194" t="s">
        <v>446</v>
      </c>
      <c r="B85" s="194"/>
      <c r="C85" s="194"/>
      <c r="D85" s="194"/>
      <c r="E85" s="194"/>
      <c r="F85" s="194"/>
      <c r="G85" s="12">
        <v>77</v>
      </c>
      <c r="H85" s="82">
        <f>H86+H87+H88+H89+H90</f>
        <v>193674</v>
      </c>
      <c r="I85" s="82">
        <f>I86+I87+I88+I89+I90</f>
        <v>193674</v>
      </c>
    </row>
    <row r="86" spans="1:9" ht="25.5" customHeight="1" x14ac:dyDescent="0.25">
      <c r="A86" s="190" t="s">
        <v>447</v>
      </c>
      <c r="B86" s="190"/>
      <c r="C86" s="190"/>
      <c r="D86" s="190"/>
      <c r="E86" s="190"/>
      <c r="F86" s="190"/>
      <c r="G86" s="11">
        <v>78</v>
      </c>
      <c r="H86" s="18">
        <v>133711</v>
      </c>
      <c r="I86" s="18">
        <v>133711</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59963</v>
      </c>
      <c r="I90" s="18">
        <v>59963</v>
      </c>
    </row>
    <row r="91" spans="1:9" ht="12.75" customHeight="1" x14ac:dyDescent="0.25">
      <c r="A91" s="194" t="s">
        <v>352</v>
      </c>
      <c r="B91" s="194"/>
      <c r="C91" s="194"/>
      <c r="D91" s="194"/>
      <c r="E91" s="194"/>
      <c r="F91" s="194"/>
      <c r="G91" s="12">
        <v>83</v>
      </c>
      <c r="H91" s="82">
        <f>H92-H93</f>
        <v>-11810386</v>
      </c>
      <c r="I91" s="82">
        <f>I92-I93</f>
        <v>-10472209</v>
      </c>
    </row>
    <row r="92" spans="1:9" ht="12.75" customHeight="1" x14ac:dyDescent="0.25">
      <c r="A92" s="190" t="s">
        <v>72</v>
      </c>
      <c r="B92" s="190"/>
      <c r="C92" s="190"/>
      <c r="D92" s="190"/>
      <c r="E92" s="190"/>
      <c r="F92" s="190"/>
      <c r="G92" s="11">
        <v>84</v>
      </c>
      <c r="H92" s="18">
        <v>0</v>
      </c>
      <c r="I92" s="18">
        <v>0</v>
      </c>
    </row>
    <row r="93" spans="1:9" ht="12.75" customHeight="1" x14ac:dyDescent="0.25">
      <c r="A93" s="190" t="s">
        <v>73</v>
      </c>
      <c r="B93" s="190"/>
      <c r="C93" s="190"/>
      <c r="D93" s="190"/>
      <c r="E93" s="190"/>
      <c r="F93" s="190"/>
      <c r="G93" s="11">
        <v>85</v>
      </c>
      <c r="H93" s="18">
        <v>11810386</v>
      </c>
      <c r="I93" s="18">
        <f>11883134-H95-85871-85871</f>
        <v>10472209</v>
      </c>
    </row>
    <row r="94" spans="1:9" ht="12.75" customHeight="1" x14ac:dyDescent="0.25">
      <c r="A94" s="194" t="s">
        <v>353</v>
      </c>
      <c r="B94" s="194"/>
      <c r="C94" s="194"/>
      <c r="D94" s="194"/>
      <c r="E94" s="194"/>
      <c r="F94" s="194"/>
      <c r="G94" s="12">
        <v>86</v>
      </c>
      <c r="H94" s="82">
        <f>H95-H96</f>
        <v>1239183</v>
      </c>
      <c r="I94" s="82">
        <f>I95-I96</f>
        <v>161293</v>
      </c>
    </row>
    <row r="95" spans="1:9" ht="12.75" customHeight="1" x14ac:dyDescent="0.25">
      <c r="A95" s="190" t="s">
        <v>74</v>
      </c>
      <c r="B95" s="190"/>
      <c r="C95" s="190"/>
      <c r="D95" s="190"/>
      <c r="E95" s="190"/>
      <c r="F95" s="190"/>
      <c r="G95" s="11">
        <v>87</v>
      </c>
      <c r="H95" s="18">
        <v>1239183</v>
      </c>
      <c r="I95" s="18">
        <f>RDG!J66</f>
        <v>161293</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324272</v>
      </c>
      <c r="I98" s="82">
        <f>SUM(I99:I104)</f>
        <v>327136</v>
      </c>
    </row>
    <row r="99" spans="1:9" ht="12.75" customHeight="1" x14ac:dyDescent="0.25">
      <c r="A99" s="190" t="s">
        <v>77</v>
      </c>
      <c r="B99" s="190"/>
      <c r="C99" s="190"/>
      <c r="D99" s="190"/>
      <c r="E99" s="190"/>
      <c r="F99" s="190"/>
      <c r="G99" s="11">
        <v>91</v>
      </c>
      <c r="H99" s="18">
        <v>78859</v>
      </c>
      <c r="I99" s="18">
        <v>78859</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245413</v>
      </c>
      <c r="I101" s="18">
        <v>248277</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2549393</v>
      </c>
      <c r="I105" s="82">
        <f>SUM(I106:I116)</f>
        <v>2335704</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2231719</v>
      </c>
      <c r="I110" s="18">
        <f>2055156+574</f>
        <v>2055730</v>
      </c>
    </row>
    <row r="111" spans="1:9" ht="12.75" customHeight="1" x14ac:dyDescent="0.25">
      <c r="A111" s="190" t="s">
        <v>88</v>
      </c>
      <c r="B111" s="190"/>
      <c r="C111" s="190"/>
      <c r="D111" s="190"/>
      <c r="E111" s="190"/>
      <c r="F111" s="190"/>
      <c r="G111" s="11">
        <v>103</v>
      </c>
      <c r="H111" s="18">
        <v>0</v>
      </c>
      <c r="I111" s="18">
        <v>0</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0</v>
      </c>
      <c r="I115" s="18">
        <v>0</v>
      </c>
    </row>
    <row r="116" spans="1:9" ht="12.75" customHeight="1" x14ac:dyDescent="0.25">
      <c r="A116" s="190" t="s">
        <v>93</v>
      </c>
      <c r="B116" s="190"/>
      <c r="C116" s="190"/>
      <c r="D116" s="190"/>
      <c r="E116" s="190"/>
      <c r="F116" s="190"/>
      <c r="G116" s="11">
        <v>108</v>
      </c>
      <c r="H116" s="18">
        <v>317674</v>
      </c>
      <c r="I116" s="18">
        <f>317674-18850-18850</f>
        <v>279974</v>
      </c>
    </row>
    <row r="117" spans="1:9" ht="12.75" customHeight="1" x14ac:dyDescent="0.25">
      <c r="A117" s="192" t="s">
        <v>357</v>
      </c>
      <c r="B117" s="192"/>
      <c r="C117" s="192"/>
      <c r="D117" s="192"/>
      <c r="E117" s="192"/>
      <c r="F117" s="192"/>
      <c r="G117" s="12">
        <v>109</v>
      </c>
      <c r="H117" s="82">
        <f>SUM(H118:H131)</f>
        <v>9758630.620000001</v>
      </c>
      <c r="I117" s="82">
        <f>SUM(I118:I131)</f>
        <v>11160163</v>
      </c>
    </row>
    <row r="118" spans="1:9" ht="12.75" customHeight="1" x14ac:dyDescent="0.25">
      <c r="A118" s="190" t="s">
        <v>83</v>
      </c>
      <c r="B118" s="190"/>
      <c r="C118" s="190"/>
      <c r="D118" s="190"/>
      <c r="E118" s="190"/>
      <c r="F118" s="190"/>
      <c r="G118" s="11">
        <v>110</v>
      </c>
      <c r="H118" s="18">
        <v>30040.73</v>
      </c>
      <c r="I118" s="18">
        <v>13118</v>
      </c>
    </row>
    <row r="119" spans="1:9" ht="22.2" customHeight="1" x14ac:dyDescent="0.25">
      <c r="A119" s="190" t="s">
        <v>84</v>
      </c>
      <c r="B119" s="190"/>
      <c r="C119" s="190"/>
      <c r="D119" s="190"/>
      <c r="E119" s="190"/>
      <c r="F119" s="190"/>
      <c r="G119" s="11">
        <v>111</v>
      </c>
      <c r="H119" s="18">
        <v>208784.14</v>
      </c>
      <c r="I119" s="18">
        <v>253784</v>
      </c>
    </row>
    <row r="120" spans="1:9" ht="12.75" customHeight="1" x14ac:dyDescent="0.25">
      <c r="A120" s="190" t="s">
        <v>85</v>
      </c>
      <c r="B120" s="190"/>
      <c r="C120" s="190"/>
      <c r="D120" s="190"/>
      <c r="E120" s="190"/>
      <c r="F120" s="190"/>
      <c r="G120" s="11">
        <v>112</v>
      </c>
      <c r="H120" s="18">
        <v>413840.08</v>
      </c>
      <c r="I120" s="18">
        <v>413840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1968699.97</v>
      </c>
      <c r="I122" s="18">
        <f>1784223+26205</f>
        <v>1810428</v>
      </c>
    </row>
    <row r="123" spans="1:9" ht="12.75" customHeight="1" x14ac:dyDescent="0.25">
      <c r="A123" s="190" t="s">
        <v>88</v>
      </c>
      <c r="B123" s="190"/>
      <c r="C123" s="190"/>
      <c r="D123" s="190"/>
      <c r="E123" s="190"/>
      <c r="F123" s="190"/>
      <c r="G123" s="11">
        <v>115</v>
      </c>
      <c r="H123" s="18">
        <v>0</v>
      </c>
      <c r="I123" s="18">
        <v>0</v>
      </c>
    </row>
    <row r="124" spans="1:9" ht="12.75" customHeight="1" x14ac:dyDescent="0.25">
      <c r="A124" s="190" t="s">
        <v>89</v>
      </c>
      <c r="B124" s="190"/>
      <c r="C124" s="190"/>
      <c r="D124" s="190"/>
      <c r="E124" s="190"/>
      <c r="F124" s="190"/>
      <c r="G124" s="11">
        <v>116</v>
      </c>
      <c r="H124" s="18">
        <v>776493.56</v>
      </c>
      <c r="I124" s="18">
        <v>870032</v>
      </c>
    </row>
    <row r="125" spans="1:9" ht="12.75" customHeight="1" x14ac:dyDescent="0.25">
      <c r="A125" s="190" t="s">
        <v>90</v>
      </c>
      <c r="B125" s="190"/>
      <c r="C125" s="190"/>
      <c r="D125" s="190"/>
      <c r="E125" s="190"/>
      <c r="F125" s="190"/>
      <c r="G125" s="11">
        <v>117</v>
      </c>
      <c r="H125" s="18">
        <f>3964427.35-66704</f>
        <v>3897723.35</v>
      </c>
      <c r="I125" s="18">
        <v>4890664</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721504.79</v>
      </c>
      <c r="I127" s="18">
        <v>735055</v>
      </c>
    </row>
    <row r="128" spans="1:9" x14ac:dyDescent="0.25">
      <c r="A128" s="190" t="s">
        <v>95</v>
      </c>
      <c r="B128" s="190"/>
      <c r="C128" s="190"/>
      <c r="D128" s="190"/>
      <c r="E128" s="190"/>
      <c r="F128" s="190"/>
      <c r="G128" s="11">
        <v>120</v>
      </c>
      <c r="H128" s="18">
        <v>1411022</v>
      </c>
      <c r="I128" s="18">
        <v>1684280</v>
      </c>
    </row>
    <row r="129" spans="1:9" x14ac:dyDescent="0.25">
      <c r="A129" s="190" t="s">
        <v>96</v>
      </c>
      <c r="B129" s="190"/>
      <c r="C129" s="190"/>
      <c r="D129" s="190"/>
      <c r="E129" s="190"/>
      <c r="F129" s="190"/>
      <c r="G129" s="11">
        <v>121</v>
      </c>
      <c r="H129" s="18">
        <v>0</v>
      </c>
      <c r="I129" s="18">
        <v>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330522</v>
      </c>
      <c r="I131" s="18">
        <v>488962</v>
      </c>
    </row>
    <row r="132" spans="1:9" ht="22.2" customHeight="1" x14ac:dyDescent="0.25">
      <c r="A132" s="191" t="s">
        <v>99</v>
      </c>
      <c r="B132" s="191"/>
      <c r="C132" s="191"/>
      <c r="D132" s="191"/>
      <c r="E132" s="191"/>
      <c r="F132" s="191"/>
      <c r="G132" s="11">
        <v>124</v>
      </c>
      <c r="H132" s="18">
        <v>534392</v>
      </c>
      <c r="I132" s="18">
        <f>122632+304436-1508-270</f>
        <v>425290</v>
      </c>
    </row>
    <row r="133" spans="1:9" ht="12.75" customHeight="1" x14ac:dyDescent="0.25">
      <c r="A133" s="192" t="s">
        <v>358</v>
      </c>
      <c r="B133" s="192"/>
      <c r="C133" s="192"/>
      <c r="D133" s="192"/>
      <c r="E133" s="192"/>
      <c r="F133" s="192"/>
      <c r="G133" s="12">
        <v>125</v>
      </c>
      <c r="H133" s="82">
        <f>H75+H98+H105+H117+H132</f>
        <v>18784099.620000001</v>
      </c>
      <c r="I133" s="82">
        <f>I75+I98+I105+I117+I132</f>
        <v>19954250</v>
      </c>
    </row>
    <row r="134" spans="1:9" x14ac:dyDescent="0.25">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13" zoomScaleNormal="100" zoomScaleSheetLayoutView="110" workbookViewId="0">
      <selection activeCell="J27" sqref="J27"/>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7" t="s">
        <v>102</v>
      </c>
      <c r="B1" s="228"/>
      <c r="C1" s="228"/>
      <c r="D1" s="228"/>
      <c r="E1" s="228"/>
      <c r="F1" s="228"/>
      <c r="G1" s="228"/>
      <c r="H1" s="228"/>
      <c r="I1" s="228"/>
    </row>
    <row r="2" spans="1:11" x14ac:dyDescent="0.25">
      <c r="A2" s="229" t="s">
        <v>462</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tr">
        <f>Bilanca!A4</f>
        <v>Obveznik: INSTITUT IGH d.d.</v>
      </c>
      <c r="B4" s="235"/>
      <c r="C4" s="235"/>
      <c r="D4" s="235"/>
      <c r="E4" s="235"/>
      <c r="F4" s="235"/>
      <c r="G4" s="235"/>
      <c r="H4" s="235"/>
      <c r="I4" s="235"/>
      <c r="J4" s="236"/>
      <c r="K4" s="236"/>
    </row>
    <row r="5" spans="1:11" ht="22.2"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10238036</v>
      </c>
      <c r="I8" s="48">
        <f>SUM(I9:I13)</f>
        <v>5292306</v>
      </c>
      <c r="J8" s="48">
        <f>SUM(J9:J13)</f>
        <v>9109218</v>
      </c>
      <c r="K8" s="48">
        <f>SUM(K9:K13)</f>
        <v>5367732</v>
      </c>
    </row>
    <row r="9" spans="1:11" ht="12.75" customHeight="1" x14ac:dyDescent="0.25">
      <c r="A9" s="190" t="s">
        <v>115</v>
      </c>
      <c r="B9" s="190"/>
      <c r="C9" s="190"/>
      <c r="D9" s="190"/>
      <c r="E9" s="190"/>
      <c r="F9" s="190"/>
      <c r="G9" s="11">
        <v>2</v>
      </c>
      <c r="H9" s="49">
        <v>398</v>
      </c>
      <c r="I9" s="49">
        <v>199</v>
      </c>
      <c r="J9" s="49">
        <v>398</v>
      </c>
      <c r="K9" s="49">
        <v>199</v>
      </c>
    </row>
    <row r="10" spans="1:11" ht="12.75" customHeight="1" x14ac:dyDescent="0.25">
      <c r="A10" s="190" t="s">
        <v>116</v>
      </c>
      <c r="B10" s="190"/>
      <c r="C10" s="190"/>
      <c r="D10" s="190"/>
      <c r="E10" s="190"/>
      <c r="F10" s="190"/>
      <c r="G10" s="11">
        <v>3</v>
      </c>
      <c r="H10" s="49">
        <f>8647550+420000</f>
        <v>9067550</v>
      </c>
      <c r="I10" s="49">
        <f>8647550-3777450+420000</f>
        <v>5290100</v>
      </c>
      <c r="J10" s="49">
        <f>7272504+13839+512000+778000+65000</f>
        <v>8641343</v>
      </c>
      <c r="K10" s="49">
        <f>3995198+13839+512000+778000+65000</f>
        <v>5364037</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4014</v>
      </c>
      <c r="I12" s="49">
        <f>4014-2007</f>
        <v>2007</v>
      </c>
      <c r="J12" s="49">
        <v>5964</v>
      </c>
      <c r="K12" s="49">
        <v>3496</v>
      </c>
    </row>
    <row r="13" spans="1:11" ht="12.75" customHeight="1" x14ac:dyDescent="0.25">
      <c r="A13" s="190" t="s">
        <v>119</v>
      </c>
      <c r="B13" s="190"/>
      <c r="C13" s="190"/>
      <c r="D13" s="190"/>
      <c r="E13" s="190"/>
      <c r="F13" s="190"/>
      <c r="G13" s="11">
        <v>6</v>
      </c>
      <c r="H13" s="49">
        <v>1166074</v>
      </c>
      <c r="I13" s="49">
        <v>0</v>
      </c>
      <c r="J13" s="49">
        <v>461513</v>
      </c>
      <c r="K13" s="49">
        <v>0</v>
      </c>
    </row>
    <row r="14" spans="1:11" ht="12.75" customHeight="1" x14ac:dyDescent="0.25">
      <c r="A14" s="221" t="s">
        <v>360</v>
      </c>
      <c r="B14" s="221"/>
      <c r="C14" s="221"/>
      <c r="D14" s="221"/>
      <c r="E14" s="221"/>
      <c r="F14" s="221"/>
      <c r="G14" s="12">
        <v>7</v>
      </c>
      <c r="H14" s="48">
        <f>H15+H16+H20+H24+H25+H26+H29+H36</f>
        <v>9628719</v>
      </c>
      <c r="I14" s="48">
        <f>I15+I16+I20+I24+I25+I26+I29+I36</f>
        <v>5097449</v>
      </c>
      <c r="J14" s="48">
        <f>J15+J16+J20+J24+J25+J26+J29+J36</f>
        <v>8854983</v>
      </c>
      <c r="K14" s="48">
        <f>K15+K16+K20+K24+K25+K26+K29+K36</f>
        <v>4787219</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2509628</v>
      </c>
      <c r="I16" s="48">
        <f>SUM(I17:I19)</f>
        <v>1513220</v>
      </c>
      <c r="J16" s="48">
        <f>SUM(J17:J19)</f>
        <v>2409390</v>
      </c>
      <c r="K16" s="48">
        <f>SUM(K17:K19)</f>
        <v>1463345</v>
      </c>
    </row>
    <row r="17" spans="1:11" ht="12.75" customHeight="1" x14ac:dyDescent="0.25">
      <c r="A17" s="224" t="s">
        <v>120</v>
      </c>
      <c r="B17" s="224"/>
      <c r="C17" s="224"/>
      <c r="D17" s="224"/>
      <c r="E17" s="224"/>
      <c r="F17" s="224"/>
      <c r="G17" s="11">
        <v>10</v>
      </c>
      <c r="H17" s="49">
        <v>322486</v>
      </c>
      <c r="I17" s="49">
        <v>170308</v>
      </c>
      <c r="J17" s="49">
        <v>308647</v>
      </c>
      <c r="K17" s="49">
        <v>144882</v>
      </c>
    </row>
    <row r="18" spans="1:11" ht="12.75" customHeight="1" x14ac:dyDescent="0.25">
      <c r="A18" s="224" t="s">
        <v>121</v>
      </c>
      <c r="B18" s="224"/>
      <c r="C18" s="224"/>
      <c r="D18" s="224"/>
      <c r="E18" s="224"/>
      <c r="F18" s="224"/>
      <c r="G18" s="11">
        <v>11</v>
      </c>
      <c r="H18" s="49">
        <v>0</v>
      </c>
      <c r="I18" s="49">
        <v>0</v>
      </c>
      <c r="J18" s="49">
        <v>0</v>
      </c>
      <c r="K18" s="49">
        <v>0</v>
      </c>
    </row>
    <row r="19" spans="1:11" ht="12.75" customHeight="1" x14ac:dyDescent="0.25">
      <c r="A19" s="224" t="s">
        <v>122</v>
      </c>
      <c r="B19" s="224"/>
      <c r="C19" s="224"/>
      <c r="D19" s="224"/>
      <c r="E19" s="224"/>
      <c r="F19" s="224"/>
      <c r="G19" s="11">
        <v>12</v>
      </c>
      <c r="H19" s="49">
        <v>2187142</v>
      </c>
      <c r="I19" s="49">
        <f>1342912</f>
        <v>1342912</v>
      </c>
      <c r="J19" s="49">
        <v>2100743</v>
      </c>
      <c r="K19" s="49">
        <v>1318463</v>
      </c>
    </row>
    <row r="20" spans="1:11" ht="12.75" customHeight="1" x14ac:dyDescent="0.25">
      <c r="A20" s="194" t="s">
        <v>441</v>
      </c>
      <c r="B20" s="194"/>
      <c r="C20" s="194"/>
      <c r="D20" s="194"/>
      <c r="E20" s="194"/>
      <c r="F20" s="194"/>
      <c r="G20" s="12">
        <v>13</v>
      </c>
      <c r="H20" s="48">
        <f>SUM(H21:H23)</f>
        <v>5350240</v>
      </c>
      <c r="I20" s="48">
        <f>SUM(I21:I23)</f>
        <v>2812225</v>
      </c>
      <c r="J20" s="48">
        <f>SUM(J21:J23)</f>
        <v>5037096</v>
      </c>
      <c r="K20" s="48">
        <f>SUM(K21:K23)</f>
        <v>2571596</v>
      </c>
    </row>
    <row r="21" spans="1:11" ht="12.75" customHeight="1" x14ac:dyDescent="0.25">
      <c r="A21" s="224" t="s">
        <v>105</v>
      </c>
      <c r="B21" s="224"/>
      <c r="C21" s="224"/>
      <c r="D21" s="224"/>
      <c r="E21" s="224"/>
      <c r="F21" s="224"/>
      <c r="G21" s="11">
        <v>14</v>
      </c>
      <c r="H21" s="49">
        <f>4248247-875483</f>
        <v>3372764</v>
      </c>
      <c r="I21" s="49">
        <f>2240736-452803</f>
        <v>1787933</v>
      </c>
      <c r="J21" s="49">
        <v>3185646</v>
      </c>
      <c r="K21" s="49">
        <v>1659431</v>
      </c>
    </row>
    <row r="22" spans="1:11" ht="12.75" customHeight="1" x14ac:dyDescent="0.25">
      <c r="A22" s="224" t="s">
        <v>106</v>
      </c>
      <c r="B22" s="224"/>
      <c r="C22" s="224"/>
      <c r="D22" s="224"/>
      <c r="E22" s="224"/>
      <c r="F22" s="224"/>
      <c r="G22" s="11">
        <v>15</v>
      </c>
      <c r="H22" s="49">
        <f>444192+875483</f>
        <v>1319675</v>
      </c>
      <c r="I22" s="49">
        <f>233637+452803</f>
        <v>686440</v>
      </c>
      <c r="J22" s="49">
        <v>1233180</v>
      </c>
      <c r="K22" s="49">
        <v>607013</v>
      </c>
    </row>
    <row r="23" spans="1:11" ht="12.75" customHeight="1" x14ac:dyDescent="0.25">
      <c r="A23" s="224" t="s">
        <v>107</v>
      </c>
      <c r="B23" s="224"/>
      <c r="C23" s="224"/>
      <c r="D23" s="224"/>
      <c r="E23" s="224"/>
      <c r="F23" s="224"/>
      <c r="G23" s="11">
        <v>16</v>
      </c>
      <c r="H23" s="49">
        <v>657801</v>
      </c>
      <c r="I23" s="49">
        <v>337852</v>
      </c>
      <c r="J23" s="49">
        <v>618270</v>
      </c>
      <c r="K23" s="49">
        <v>305152</v>
      </c>
    </row>
    <row r="24" spans="1:11" ht="12.75" customHeight="1" x14ac:dyDescent="0.25">
      <c r="A24" s="190" t="s">
        <v>108</v>
      </c>
      <c r="B24" s="190"/>
      <c r="C24" s="190"/>
      <c r="D24" s="190"/>
      <c r="E24" s="190"/>
      <c r="F24" s="190"/>
      <c r="G24" s="11">
        <v>17</v>
      </c>
      <c r="H24" s="49">
        <v>1137416</v>
      </c>
      <c r="I24" s="49">
        <v>507203</v>
      </c>
      <c r="J24" s="49">
        <v>1041940</v>
      </c>
      <c r="K24" s="49">
        <v>517358</v>
      </c>
    </row>
    <row r="25" spans="1:11" ht="12.75" customHeight="1" x14ac:dyDescent="0.25">
      <c r="A25" s="190" t="s">
        <v>109</v>
      </c>
      <c r="B25" s="190"/>
      <c r="C25" s="190"/>
      <c r="D25" s="190"/>
      <c r="E25" s="190"/>
      <c r="F25" s="190"/>
      <c r="G25" s="11">
        <v>18</v>
      </c>
      <c r="H25" s="49">
        <v>254598</v>
      </c>
      <c r="I25" s="49">
        <v>163709</v>
      </c>
      <c r="J25" s="49">
        <v>321644</v>
      </c>
      <c r="K25" s="49">
        <f>130232+76436</f>
        <v>206668</v>
      </c>
    </row>
    <row r="26" spans="1:11" ht="12.75" customHeight="1" x14ac:dyDescent="0.25">
      <c r="A26" s="194" t="s">
        <v>442</v>
      </c>
      <c r="B26" s="194"/>
      <c r="C26" s="194"/>
      <c r="D26" s="194"/>
      <c r="E26" s="194"/>
      <c r="F26" s="194"/>
      <c r="G26" s="12">
        <v>19</v>
      </c>
      <c r="H26" s="48">
        <f>H27+H28</f>
        <v>175670</v>
      </c>
      <c r="I26" s="48">
        <f>I27+I28</f>
        <v>4476</v>
      </c>
      <c r="J26" s="48">
        <f>J27+J28</f>
        <v>24327</v>
      </c>
      <c r="K26" s="48">
        <f>K27+K28</f>
        <v>8727</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175670</v>
      </c>
      <c r="I28" s="49">
        <f>4476</f>
        <v>4476</v>
      </c>
      <c r="J28" s="49">
        <v>24327</v>
      </c>
      <c r="K28" s="49">
        <v>8727</v>
      </c>
    </row>
    <row r="29" spans="1:11" ht="12.75" customHeight="1" x14ac:dyDescent="0.25">
      <c r="A29" s="194" t="s">
        <v>443</v>
      </c>
      <c r="B29" s="194"/>
      <c r="C29" s="194"/>
      <c r="D29" s="194"/>
      <c r="E29" s="194"/>
      <c r="F29" s="194"/>
      <c r="G29" s="12">
        <v>22</v>
      </c>
      <c r="H29" s="48">
        <f>SUM(H30:H35)</f>
        <v>0</v>
      </c>
      <c r="I29" s="48">
        <f>SUM(I30:I35)</f>
        <v>0</v>
      </c>
      <c r="J29" s="48">
        <f>SUM(J30:J35)</f>
        <v>0</v>
      </c>
      <c r="K29" s="48">
        <f>SUM(K30:K35)</f>
        <v>0</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201167</v>
      </c>
      <c r="I36" s="49">
        <f>96616</f>
        <v>96616</v>
      </c>
      <c r="J36" s="49">
        <v>20586</v>
      </c>
      <c r="K36" s="49">
        <v>19525</v>
      </c>
    </row>
    <row r="37" spans="1:11" ht="12.75" customHeight="1" x14ac:dyDescent="0.25">
      <c r="A37" s="221" t="s">
        <v>361</v>
      </c>
      <c r="B37" s="221"/>
      <c r="C37" s="221"/>
      <c r="D37" s="221"/>
      <c r="E37" s="221"/>
      <c r="F37" s="221"/>
      <c r="G37" s="12">
        <v>30</v>
      </c>
      <c r="H37" s="48">
        <f>SUM(H38:H47)</f>
        <v>14949</v>
      </c>
      <c r="I37" s="48">
        <f>SUM(I38:I47)</f>
        <v>14293</v>
      </c>
      <c r="J37" s="48">
        <f>SUM(J38:J47)</f>
        <v>25133</v>
      </c>
      <c r="K37" s="48">
        <f>SUM(K38:K47)</f>
        <v>21677</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0</v>
      </c>
      <c r="I41" s="49">
        <v>0</v>
      </c>
      <c r="J41" s="49">
        <v>0</v>
      </c>
      <c r="K41" s="49">
        <v>0</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299</v>
      </c>
      <c r="I44" s="49">
        <v>197</v>
      </c>
      <c r="J44" s="49">
        <v>1148</v>
      </c>
      <c r="K44" s="49">
        <v>983</v>
      </c>
    </row>
    <row r="45" spans="1:11" ht="12.75" customHeight="1" x14ac:dyDescent="0.25">
      <c r="A45" s="190" t="s">
        <v>138</v>
      </c>
      <c r="B45" s="190"/>
      <c r="C45" s="190"/>
      <c r="D45" s="190"/>
      <c r="E45" s="190"/>
      <c r="F45" s="190"/>
      <c r="G45" s="11">
        <v>38</v>
      </c>
      <c r="H45" s="49">
        <v>1014</v>
      </c>
      <c r="I45" s="49">
        <f>460</f>
        <v>460</v>
      </c>
      <c r="J45" s="49">
        <v>377</v>
      </c>
      <c r="K45" s="49">
        <v>138</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13636</v>
      </c>
      <c r="I47" s="49">
        <f>13636</f>
        <v>13636</v>
      </c>
      <c r="J47" s="49">
        <v>23608</v>
      </c>
      <c r="K47" s="49">
        <v>20556</v>
      </c>
    </row>
    <row r="48" spans="1:11" ht="12.75" customHeight="1" x14ac:dyDescent="0.25">
      <c r="A48" s="221" t="s">
        <v>362</v>
      </c>
      <c r="B48" s="221"/>
      <c r="C48" s="221"/>
      <c r="D48" s="221"/>
      <c r="E48" s="221"/>
      <c r="F48" s="221"/>
      <c r="G48" s="12">
        <v>41</v>
      </c>
      <c r="H48" s="48">
        <f>SUM(H49:H55)</f>
        <v>117457</v>
      </c>
      <c r="I48" s="48">
        <f>SUM(I49:I55)</f>
        <v>69433</v>
      </c>
      <c r="J48" s="48">
        <f>SUM(J49:J55)</f>
        <v>155775</v>
      </c>
      <c r="K48" s="48">
        <f>SUM(K49:K55)</f>
        <v>78282</v>
      </c>
    </row>
    <row r="49" spans="1:11" ht="25.2" customHeight="1" x14ac:dyDescent="0.25">
      <c r="A49" s="190" t="s">
        <v>141</v>
      </c>
      <c r="B49" s="190"/>
      <c r="C49" s="190"/>
      <c r="D49" s="190"/>
      <c r="E49" s="190"/>
      <c r="F49" s="190"/>
      <c r="G49" s="11">
        <v>42</v>
      </c>
      <c r="H49" s="49">
        <v>1329</v>
      </c>
      <c r="I49" s="49">
        <v>710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91587</v>
      </c>
      <c r="I51" s="49">
        <v>54050</v>
      </c>
      <c r="J51" s="49">
        <v>122138</v>
      </c>
      <c r="K51" s="49">
        <v>50256</v>
      </c>
    </row>
    <row r="52" spans="1:11" ht="12.75" customHeight="1" x14ac:dyDescent="0.25">
      <c r="A52" s="214" t="s">
        <v>144</v>
      </c>
      <c r="B52" s="214"/>
      <c r="C52" s="214"/>
      <c r="D52" s="214"/>
      <c r="E52" s="214"/>
      <c r="F52" s="214"/>
      <c r="G52" s="11">
        <v>45</v>
      </c>
      <c r="H52" s="49">
        <v>17158</v>
      </c>
      <c r="I52" s="49">
        <f>15293-620</f>
        <v>14673</v>
      </c>
      <c r="J52" s="49">
        <v>28315</v>
      </c>
      <c r="K52" s="49">
        <v>27480</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7383</v>
      </c>
      <c r="I55" s="49">
        <v>0</v>
      </c>
      <c r="J55" s="49">
        <v>5322</v>
      </c>
      <c r="K55" s="49">
        <v>546</v>
      </c>
    </row>
    <row r="56" spans="1:11" ht="22.2"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10252985</v>
      </c>
      <c r="I60" s="48">
        <f t="shared" ref="I60:K60" si="0">I8+I37+I56+I57</f>
        <v>5306599</v>
      </c>
      <c r="J60" s="48">
        <f t="shared" si="0"/>
        <v>9134351</v>
      </c>
      <c r="K60" s="48">
        <f t="shared" si="0"/>
        <v>5389409</v>
      </c>
    </row>
    <row r="61" spans="1:11" ht="12.75" customHeight="1" x14ac:dyDescent="0.25">
      <c r="A61" s="221" t="s">
        <v>364</v>
      </c>
      <c r="B61" s="221"/>
      <c r="C61" s="221"/>
      <c r="D61" s="221"/>
      <c r="E61" s="221"/>
      <c r="F61" s="221"/>
      <c r="G61" s="12">
        <v>54</v>
      </c>
      <c r="H61" s="48">
        <f>H14+H48+H58+H59</f>
        <v>9746176</v>
      </c>
      <c r="I61" s="48">
        <f t="shared" ref="I61:K61" si="1">I14+I48+I58+I59</f>
        <v>5166882</v>
      </c>
      <c r="J61" s="48">
        <f t="shared" si="1"/>
        <v>9010758</v>
      </c>
      <c r="K61" s="48">
        <f t="shared" si="1"/>
        <v>4865501</v>
      </c>
    </row>
    <row r="62" spans="1:11" ht="12.75" customHeight="1" x14ac:dyDescent="0.25">
      <c r="A62" s="221" t="s">
        <v>365</v>
      </c>
      <c r="B62" s="221"/>
      <c r="C62" s="221"/>
      <c r="D62" s="221"/>
      <c r="E62" s="221"/>
      <c r="F62" s="221"/>
      <c r="G62" s="12">
        <v>55</v>
      </c>
      <c r="H62" s="48">
        <f>H60-H61</f>
        <v>506809</v>
      </c>
      <c r="I62" s="48">
        <f t="shared" ref="I62:K62" si="2">I60-I61</f>
        <v>139717</v>
      </c>
      <c r="J62" s="48">
        <f t="shared" si="2"/>
        <v>123593</v>
      </c>
      <c r="K62" s="48">
        <f t="shared" si="2"/>
        <v>523908</v>
      </c>
    </row>
    <row r="63" spans="1:11" ht="12.75" customHeight="1" x14ac:dyDescent="0.25">
      <c r="A63" s="222" t="s">
        <v>366</v>
      </c>
      <c r="B63" s="222"/>
      <c r="C63" s="222"/>
      <c r="D63" s="222"/>
      <c r="E63" s="222"/>
      <c r="F63" s="222"/>
      <c r="G63" s="12">
        <v>56</v>
      </c>
      <c r="H63" s="48">
        <f>+IF((H60-H61)&gt;0,(H60-H61),0)</f>
        <v>506809</v>
      </c>
      <c r="I63" s="48">
        <f t="shared" ref="I63:K63" si="3">+IF((I60-I61)&gt;0,(I60-I61),0)</f>
        <v>139717</v>
      </c>
      <c r="J63" s="48">
        <f t="shared" si="3"/>
        <v>123593</v>
      </c>
      <c r="K63" s="48">
        <f t="shared" si="3"/>
        <v>523908</v>
      </c>
    </row>
    <row r="64" spans="1:11" ht="12.75" customHeight="1" x14ac:dyDescent="0.25">
      <c r="A64" s="222" t="s">
        <v>367</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5">
      <c r="A65" s="223" t="s">
        <v>111</v>
      </c>
      <c r="B65" s="223"/>
      <c r="C65" s="223"/>
      <c r="D65" s="223"/>
      <c r="E65" s="223"/>
      <c r="F65" s="223"/>
      <c r="G65" s="11">
        <v>58</v>
      </c>
      <c r="H65" s="49">
        <v>-64664</v>
      </c>
      <c r="I65" s="49">
        <f>-64664+22334</f>
        <v>-42330</v>
      </c>
      <c r="J65" s="49">
        <f>-18850*2</f>
        <v>-37700</v>
      </c>
      <c r="K65" s="49">
        <v>-18850</v>
      </c>
    </row>
    <row r="66" spans="1:11" ht="12.75" customHeight="1" x14ac:dyDescent="0.25">
      <c r="A66" s="221" t="s">
        <v>368</v>
      </c>
      <c r="B66" s="221"/>
      <c r="C66" s="221"/>
      <c r="D66" s="221"/>
      <c r="E66" s="221"/>
      <c r="F66" s="221"/>
      <c r="G66" s="12">
        <v>59</v>
      </c>
      <c r="H66" s="48">
        <f>H62-H65</f>
        <v>571473</v>
      </c>
      <c r="I66" s="48">
        <f t="shared" ref="I66:K66" si="5">I62-I65</f>
        <v>182047</v>
      </c>
      <c r="J66" s="48">
        <f t="shared" si="5"/>
        <v>161293</v>
      </c>
      <c r="K66" s="48">
        <f t="shared" si="5"/>
        <v>542758</v>
      </c>
    </row>
    <row r="67" spans="1:11" ht="12.75" customHeight="1" x14ac:dyDescent="0.25">
      <c r="A67" s="222" t="s">
        <v>369</v>
      </c>
      <c r="B67" s="222"/>
      <c r="C67" s="222"/>
      <c r="D67" s="222"/>
      <c r="E67" s="222"/>
      <c r="F67" s="222"/>
      <c r="G67" s="12">
        <v>60</v>
      </c>
      <c r="H67" s="48">
        <f>+IF((H62-H65)&gt;0,(H62-H65),0)</f>
        <v>571473</v>
      </c>
      <c r="I67" s="48">
        <f t="shared" ref="I67:K67" si="6">+IF((I62-I65)&gt;0,(I62-I65),0)</f>
        <v>182047</v>
      </c>
      <c r="J67" s="48">
        <f t="shared" si="6"/>
        <v>161293</v>
      </c>
      <c r="K67" s="48">
        <f t="shared" si="6"/>
        <v>542758</v>
      </c>
    </row>
    <row r="68" spans="1:11" ht="12.75" customHeight="1" x14ac:dyDescent="0.25">
      <c r="A68" s="222" t="s">
        <v>370</v>
      </c>
      <c r="B68" s="222"/>
      <c r="C68" s="222"/>
      <c r="D68" s="222"/>
      <c r="E68" s="222"/>
      <c r="F68" s="222"/>
      <c r="G68" s="12">
        <v>61</v>
      </c>
      <c r="H68" s="48">
        <f>+IF((H62-H65)&lt;0,(H62-H65),0)</f>
        <v>0</v>
      </c>
      <c r="I68" s="48">
        <f t="shared" ref="I68:K68" si="7">+IF((I62-I65)&lt;0,(I62-I65),0)</f>
        <v>0</v>
      </c>
      <c r="J68" s="48">
        <f t="shared" si="7"/>
        <v>0</v>
      </c>
      <c r="K68" s="48">
        <f t="shared" si="7"/>
        <v>0</v>
      </c>
    </row>
    <row r="69" spans="1:11" x14ac:dyDescent="0.25">
      <c r="A69" s="215" t="s">
        <v>152</v>
      </c>
      <c r="B69" s="215"/>
      <c r="C69" s="215"/>
      <c r="D69" s="215"/>
      <c r="E69" s="215"/>
      <c r="F69" s="215"/>
      <c r="G69" s="216"/>
      <c r="H69" s="216"/>
      <c r="I69" s="216"/>
      <c r="J69" s="217"/>
      <c r="K69" s="217"/>
    </row>
    <row r="70" spans="1:11" ht="22.2"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0</v>
      </c>
      <c r="I85" s="51">
        <f>I86+I87</f>
        <v>0</v>
      </c>
      <c r="J85" s="51">
        <f>J86+J87</f>
        <v>0</v>
      </c>
      <c r="K85" s="51">
        <f>K86+K87</f>
        <v>0</v>
      </c>
    </row>
    <row r="86" spans="1:11" ht="12.75" customHeight="1" x14ac:dyDescent="0.25">
      <c r="A86" s="211" t="s">
        <v>157</v>
      </c>
      <c r="B86" s="211"/>
      <c r="C86" s="211"/>
      <c r="D86" s="211"/>
      <c r="E86" s="211"/>
      <c r="F86" s="211"/>
      <c r="G86" s="11">
        <v>76</v>
      </c>
      <c r="H86" s="52">
        <v>0</v>
      </c>
      <c r="I86" s="52">
        <v>0</v>
      </c>
      <c r="J86" s="52">
        <v>0</v>
      </c>
      <c r="K86" s="52">
        <v>0</v>
      </c>
    </row>
    <row r="87" spans="1:11" ht="12.75" customHeight="1" x14ac:dyDescent="0.25">
      <c r="A87" s="211" t="s">
        <v>158</v>
      </c>
      <c r="B87" s="211"/>
      <c r="C87" s="211"/>
      <c r="D87" s="211"/>
      <c r="E87" s="211"/>
      <c r="F87" s="211"/>
      <c r="G87" s="11">
        <v>77</v>
      </c>
      <c r="H87" s="52">
        <v>0</v>
      </c>
      <c r="I87" s="52">
        <v>0</v>
      </c>
      <c r="J87" s="52">
        <v>0</v>
      </c>
      <c r="K87" s="52">
        <v>0</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v>0</v>
      </c>
      <c r="I89" s="52">
        <v>0</v>
      </c>
      <c r="J89" s="52">
        <v>0</v>
      </c>
      <c r="K89" s="52">
        <v>0</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2" customHeight="1" x14ac:dyDescent="0.25">
      <c r="A101" s="213" t="s">
        <v>161</v>
      </c>
      <c r="B101" s="213"/>
      <c r="C101" s="213"/>
      <c r="D101" s="213"/>
      <c r="E101" s="213"/>
      <c r="F101" s="213"/>
      <c r="G101" s="11">
        <v>90</v>
      </c>
      <c r="H101" s="52">
        <v>0</v>
      </c>
      <c r="I101" s="52">
        <v>0</v>
      </c>
      <c r="J101" s="52">
        <v>0</v>
      </c>
      <c r="K101" s="52">
        <v>0</v>
      </c>
    </row>
    <row r="102" spans="1:11" ht="22.2" customHeight="1" x14ac:dyDescent="0.25">
      <c r="A102" s="213" t="s">
        <v>162</v>
      </c>
      <c r="B102" s="213"/>
      <c r="C102" s="213"/>
      <c r="D102" s="213"/>
      <c r="E102" s="213"/>
      <c r="F102" s="213"/>
      <c r="G102" s="11">
        <v>91</v>
      </c>
      <c r="H102" s="52">
        <v>0</v>
      </c>
      <c r="I102" s="52">
        <v>0</v>
      </c>
      <c r="J102" s="52">
        <v>0</v>
      </c>
      <c r="K102" s="52">
        <v>0</v>
      </c>
    </row>
    <row r="103" spans="1:11" ht="22.2"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0</v>
      </c>
      <c r="I109" s="51">
        <f>I89+I108</f>
        <v>0</v>
      </c>
      <c r="J109" s="51">
        <f t="shared" ref="J109:K109" si="12">J89+J108</f>
        <v>0</v>
      </c>
      <c r="K109" s="51">
        <f t="shared" si="12"/>
        <v>0</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5">
      <c r="A112" s="211" t="s">
        <v>113</v>
      </c>
      <c r="B112" s="211"/>
      <c r="C112" s="211"/>
      <c r="D112" s="211"/>
      <c r="E112" s="211"/>
      <c r="F112" s="211"/>
      <c r="G112" s="11">
        <v>100</v>
      </c>
      <c r="H112" s="52">
        <v>0</v>
      </c>
      <c r="I112" s="52">
        <v>0</v>
      </c>
      <c r="J112" s="52">
        <v>0</v>
      </c>
      <c r="K112" s="52">
        <v>0</v>
      </c>
    </row>
    <row r="113" spans="1:11" ht="12.75" customHeight="1" x14ac:dyDescent="0.25">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67:K68 H63:K64 H55:K61 H8:K14 H36:K53"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89:K109 H77:K77 H85:K87 H65:K66 H80:K83 H73:K75"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6" zoomScale="90" zoomScaleNormal="100" zoomScaleSheetLayoutView="90" workbookViewId="0">
      <selection activeCell="I38" sqref="I38"/>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6" t="s">
        <v>166</v>
      </c>
      <c r="B1" s="247"/>
      <c r="C1" s="247"/>
      <c r="D1" s="247"/>
      <c r="E1" s="247"/>
      <c r="F1" s="247"/>
      <c r="G1" s="247"/>
      <c r="H1" s="247"/>
      <c r="I1" s="247"/>
    </row>
    <row r="2" spans="1:9" x14ac:dyDescent="0.25">
      <c r="A2" s="248" t="str">
        <f>RDG!A2</f>
        <v>u razdoblju 01.01.2025 do 30.06.2025</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tr">
        <f>Bilanca!A4</f>
        <v>Obveznik: INSTITUT IGH d.d.</v>
      </c>
      <c r="B4" s="203"/>
      <c r="C4" s="203"/>
      <c r="D4" s="203"/>
      <c r="E4" s="203"/>
      <c r="F4" s="203"/>
      <c r="G4" s="203"/>
      <c r="H4" s="203"/>
      <c r="I4" s="204"/>
    </row>
    <row r="5" spans="1:9" ht="2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f>RDG!H63</f>
        <v>506809</v>
      </c>
      <c r="I8" s="64">
        <f>RDG!J62</f>
        <v>123593</v>
      </c>
    </row>
    <row r="9" spans="1:9" ht="12.75" customHeight="1" x14ac:dyDescent="0.25">
      <c r="A9" s="245" t="s">
        <v>171</v>
      </c>
      <c r="B9" s="245"/>
      <c r="C9" s="245"/>
      <c r="D9" s="245"/>
      <c r="E9" s="245"/>
      <c r="F9" s="245"/>
      <c r="G9" s="65">
        <v>2</v>
      </c>
      <c r="H9" s="66">
        <f>H10+H11+H12+H13+H14+H15+H16+H17</f>
        <v>1213372</v>
      </c>
      <c r="I9" s="66">
        <f>I10+I11+I12+I13+I14+I15+I16+I17</f>
        <v>954986</v>
      </c>
    </row>
    <row r="10" spans="1:9" ht="12.75" customHeight="1" x14ac:dyDescent="0.25">
      <c r="A10" s="224" t="s">
        <v>172</v>
      </c>
      <c r="B10" s="224"/>
      <c r="C10" s="224"/>
      <c r="D10" s="224"/>
      <c r="E10" s="224"/>
      <c r="F10" s="224"/>
      <c r="G10" s="63">
        <v>3</v>
      </c>
      <c r="H10" s="64">
        <v>1137416</v>
      </c>
      <c r="I10" s="64">
        <f>RDG!J24</f>
        <v>1041940</v>
      </c>
    </row>
    <row r="11" spans="1:9" ht="22.2" customHeight="1" x14ac:dyDescent="0.25">
      <c r="A11" s="224" t="s">
        <v>173</v>
      </c>
      <c r="B11" s="224"/>
      <c r="C11" s="224"/>
      <c r="D11" s="224"/>
      <c r="E11" s="224"/>
      <c r="F11" s="224"/>
      <c r="G11" s="63">
        <v>4</v>
      </c>
      <c r="H11" s="64">
        <v>680065</v>
      </c>
      <c r="I11" s="64">
        <v>0</v>
      </c>
    </row>
    <row r="12" spans="1:9" ht="23.4" customHeight="1" x14ac:dyDescent="0.25">
      <c r="A12" s="224" t="s">
        <v>174</v>
      </c>
      <c r="B12" s="224"/>
      <c r="C12" s="224"/>
      <c r="D12" s="224"/>
      <c r="E12" s="224"/>
      <c r="F12" s="224"/>
      <c r="G12" s="63">
        <v>5</v>
      </c>
      <c r="H12" s="64">
        <v>0</v>
      </c>
      <c r="I12" s="64">
        <v>0</v>
      </c>
    </row>
    <row r="13" spans="1:9" ht="12.75" customHeight="1" x14ac:dyDescent="0.25">
      <c r="A13" s="224" t="s">
        <v>175</v>
      </c>
      <c r="B13" s="224"/>
      <c r="C13" s="224"/>
      <c r="D13" s="224"/>
      <c r="E13" s="224"/>
      <c r="F13" s="224"/>
      <c r="G13" s="63">
        <v>6</v>
      </c>
      <c r="H13" s="64">
        <v>0</v>
      </c>
      <c r="I13" s="64">
        <v>0</v>
      </c>
    </row>
    <row r="14" spans="1:9" ht="12.75" customHeight="1" x14ac:dyDescent="0.25">
      <c r="A14" s="224" t="s">
        <v>176</v>
      </c>
      <c r="B14" s="224"/>
      <c r="C14" s="224"/>
      <c r="D14" s="224"/>
      <c r="E14" s="224"/>
      <c r="F14" s="224"/>
      <c r="G14" s="63">
        <v>7</v>
      </c>
      <c r="H14" s="64">
        <v>0</v>
      </c>
      <c r="I14" s="64">
        <v>0</v>
      </c>
    </row>
    <row r="15" spans="1:9" ht="12.75" customHeight="1" x14ac:dyDescent="0.25">
      <c r="A15" s="224" t="s">
        <v>177</v>
      </c>
      <c r="B15" s="224"/>
      <c r="C15" s="224"/>
      <c r="D15" s="224"/>
      <c r="E15" s="224"/>
      <c r="F15" s="224"/>
      <c r="G15" s="63">
        <v>8</v>
      </c>
      <c r="H15" s="64">
        <v>0</v>
      </c>
      <c r="I15" s="64">
        <v>2864</v>
      </c>
    </row>
    <row r="16" spans="1:9" ht="12.75" customHeight="1" x14ac:dyDescent="0.25">
      <c r="A16" s="224" t="s">
        <v>178</v>
      </c>
      <c r="B16" s="224"/>
      <c r="C16" s="224"/>
      <c r="D16" s="224"/>
      <c r="E16" s="224"/>
      <c r="F16" s="224"/>
      <c r="G16" s="63">
        <v>9</v>
      </c>
      <c r="H16" s="64">
        <v>0</v>
      </c>
      <c r="I16" s="64">
        <v>0</v>
      </c>
    </row>
    <row r="17" spans="1:9" ht="25.2" customHeight="1" x14ac:dyDescent="0.25">
      <c r="A17" s="224" t="s">
        <v>179</v>
      </c>
      <c r="B17" s="224"/>
      <c r="C17" s="224"/>
      <c r="D17" s="224"/>
      <c r="E17" s="224"/>
      <c r="F17" s="224"/>
      <c r="G17" s="63">
        <v>10</v>
      </c>
      <c r="H17" s="64">
        <v>-604109</v>
      </c>
      <c r="I17" s="64">
        <v>-89818</v>
      </c>
    </row>
    <row r="18" spans="1:9" ht="28.2" customHeight="1" x14ac:dyDescent="0.25">
      <c r="A18" s="241" t="s">
        <v>306</v>
      </c>
      <c r="B18" s="241"/>
      <c r="C18" s="241"/>
      <c r="D18" s="241"/>
      <c r="E18" s="241"/>
      <c r="F18" s="241"/>
      <c r="G18" s="65">
        <v>11</v>
      </c>
      <c r="H18" s="66">
        <f>H8+H9</f>
        <v>1720181</v>
      </c>
      <c r="I18" s="66">
        <f>I8+I9</f>
        <v>1078579</v>
      </c>
    </row>
    <row r="19" spans="1:9" ht="12.75" customHeight="1" x14ac:dyDescent="0.25">
      <c r="A19" s="245" t="s">
        <v>180</v>
      </c>
      <c r="B19" s="245"/>
      <c r="C19" s="245"/>
      <c r="D19" s="245"/>
      <c r="E19" s="245"/>
      <c r="F19" s="245"/>
      <c r="G19" s="65">
        <v>12</v>
      </c>
      <c r="H19" s="66">
        <f>H20+H21+H22+H23</f>
        <v>-1169752</v>
      </c>
      <c r="I19" s="66">
        <f>I20+I21+I22+I23</f>
        <v>254743</v>
      </c>
    </row>
    <row r="20" spans="1:9" ht="12.75" customHeight="1" x14ac:dyDescent="0.25">
      <c r="A20" s="224" t="s">
        <v>181</v>
      </c>
      <c r="B20" s="224"/>
      <c r="C20" s="224"/>
      <c r="D20" s="224"/>
      <c r="E20" s="224"/>
      <c r="F20" s="224"/>
      <c r="G20" s="63">
        <v>13</v>
      </c>
      <c r="H20" s="64">
        <v>1106513</v>
      </c>
      <c r="I20" s="64">
        <v>2941876</v>
      </c>
    </row>
    <row r="21" spans="1:9" ht="12.75" customHeight="1" x14ac:dyDescent="0.25">
      <c r="A21" s="224" t="s">
        <v>182</v>
      </c>
      <c r="B21" s="224"/>
      <c r="C21" s="224"/>
      <c r="D21" s="224"/>
      <c r="E21" s="224"/>
      <c r="F21" s="224"/>
      <c r="G21" s="63">
        <v>14</v>
      </c>
      <c r="H21" s="64">
        <v>-1303140</v>
      </c>
      <c r="I21" s="64">
        <v>-737271</v>
      </c>
    </row>
    <row r="22" spans="1:9" ht="12.75" customHeight="1" x14ac:dyDescent="0.25">
      <c r="A22" s="224" t="s">
        <v>183</v>
      </c>
      <c r="B22" s="224"/>
      <c r="C22" s="224"/>
      <c r="D22" s="224"/>
      <c r="E22" s="224"/>
      <c r="F22" s="224"/>
      <c r="G22" s="63">
        <v>15</v>
      </c>
      <c r="H22" s="64">
        <v>0</v>
      </c>
      <c r="I22" s="64">
        <v>0</v>
      </c>
    </row>
    <row r="23" spans="1:9" ht="12.75" customHeight="1" x14ac:dyDescent="0.25">
      <c r="A23" s="224" t="s">
        <v>184</v>
      </c>
      <c r="B23" s="224"/>
      <c r="C23" s="224"/>
      <c r="D23" s="224"/>
      <c r="E23" s="224"/>
      <c r="F23" s="224"/>
      <c r="G23" s="63">
        <v>16</v>
      </c>
      <c r="H23" s="64">
        <v>-973125</v>
      </c>
      <c r="I23" s="64">
        <f>-121991-1827871</f>
        <v>-1949862</v>
      </c>
    </row>
    <row r="24" spans="1:9" ht="12.75" customHeight="1" x14ac:dyDescent="0.25">
      <c r="A24" s="241" t="s">
        <v>185</v>
      </c>
      <c r="B24" s="241"/>
      <c r="C24" s="241"/>
      <c r="D24" s="241"/>
      <c r="E24" s="241"/>
      <c r="F24" s="241"/>
      <c r="G24" s="65">
        <v>17</v>
      </c>
      <c r="H24" s="66">
        <f>H18+H19</f>
        <v>550429</v>
      </c>
      <c r="I24" s="66">
        <f>I18+I19</f>
        <v>1333322</v>
      </c>
    </row>
    <row r="25" spans="1:9" ht="12.75" customHeight="1" x14ac:dyDescent="0.25">
      <c r="A25" s="190" t="s">
        <v>186</v>
      </c>
      <c r="B25" s="190"/>
      <c r="C25" s="190"/>
      <c r="D25" s="190"/>
      <c r="E25" s="190"/>
      <c r="F25" s="190"/>
      <c r="G25" s="63">
        <v>18</v>
      </c>
      <c r="H25" s="64">
        <v>0</v>
      </c>
      <c r="I25" s="64">
        <v>0</v>
      </c>
    </row>
    <row r="26" spans="1:9" ht="12.75" customHeight="1" x14ac:dyDescent="0.25">
      <c r="A26" s="190" t="s">
        <v>187</v>
      </c>
      <c r="B26" s="190"/>
      <c r="C26" s="190"/>
      <c r="D26" s="190"/>
      <c r="E26" s="190"/>
      <c r="F26" s="190"/>
      <c r="G26" s="63">
        <v>19</v>
      </c>
      <c r="H26" s="64">
        <v>0</v>
      </c>
      <c r="I26" s="64">
        <v>0</v>
      </c>
    </row>
    <row r="27" spans="1:9" ht="25.95" customHeight="1" x14ac:dyDescent="0.25">
      <c r="A27" s="242" t="s">
        <v>188</v>
      </c>
      <c r="B27" s="242"/>
      <c r="C27" s="242"/>
      <c r="D27" s="242"/>
      <c r="E27" s="242"/>
      <c r="F27" s="242"/>
      <c r="G27" s="65">
        <v>20</v>
      </c>
      <c r="H27" s="66">
        <f>H24+H25+H26</f>
        <v>550429</v>
      </c>
      <c r="I27" s="66">
        <f>I24+I25+I26</f>
        <v>1333322</v>
      </c>
    </row>
    <row r="28" spans="1:9" x14ac:dyDescent="0.25">
      <c r="A28" s="243" t="s">
        <v>189</v>
      </c>
      <c r="B28" s="243"/>
      <c r="C28" s="243"/>
      <c r="D28" s="243"/>
      <c r="E28" s="243"/>
      <c r="F28" s="243"/>
      <c r="G28" s="243"/>
      <c r="H28" s="243"/>
      <c r="I28" s="243"/>
    </row>
    <row r="29" spans="1:9" ht="30.6" customHeight="1" x14ac:dyDescent="0.25">
      <c r="A29" s="190" t="s">
        <v>190</v>
      </c>
      <c r="B29" s="190"/>
      <c r="C29" s="190"/>
      <c r="D29" s="190"/>
      <c r="E29" s="190"/>
      <c r="F29" s="190"/>
      <c r="G29" s="63">
        <v>21</v>
      </c>
      <c r="H29" s="67">
        <v>0</v>
      </c>
      <c r="I29" s="67">
        <v>0</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0</v>
      </c>
      <c r="I31" s="67">
        <v>0</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0</v>
      </c>
    </row>
    <row r="35" spans="1:9" ht="26.4" customHeight="1" x14ac:dyDescent="0.25">
      <c r="A35" s="241" t="s">
        <v>196</v>
      </c>
      <c r="B35" s="241"/>
      <c r="C35" s="241"/>
      <c r="D35" s="241"/>
      <c r="E35" s="241"/>
      <c r="F35" s="241"/>
      <c r="G35" s="65">
        <v>27</v>
      </c>
      <c r="H35" s="68">
        <f>H29+H30+H31+H32+H33+H34</f>
        <v>0</v>
      </c>
      <c r="I35" s="68">
        <f>I29+I30+I31+I32+I33+I34</f>
        <v>0</v>
      </c>
    </row>
    <row r="36" spans="1:9" ht="22.95" customHeight="1" x14ac:dyDescent="0.25">
      <c r="A36" s="190" t="s">
        <v>197</v>
      </c>
      <c r="B36" s="190"/>
      <c r="C36" s="190"/>
      <c r="D36" s="190"/>
      <c r="E36" s="190"/>
      <c r="F36" s="190"/>
      <c r="G36" s="63">
        <v>28</v>
      </c>
      <c r="H36" s="67">
        <v>0</v>
      </c>
      <c r="I36" s="67">
        <v>0</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-465465</v>
      </c>
      <c r="I38" s="67">
        <v>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0</v>
      </c>
      <c r="I40" s="67">
        <v>0</v>
      </c>
    </row>
    <row r="41" spans="1:9" ht="24" customHeight="1" x14ac:dyDescent="0.25">
      <c r="A41" s="241" t="s">
        <v>202</v>
      </c>
      <c r="B41" s="241"/>
      <c r="C41" s="241"/>
      <c r="D41" s="241"/>
      <c r="E41" s="241"/>
      <c r="F41" s="241"/>
      <c r="G41" s="65">
        <v>33</v>
      </c>
      <c r="H41" s="68">
        <f>H36+H37+H38+H39+H40</f>
        <v>-465465</v>
      </c>
      <c r="I41" s="68">
        <f>I36+I37+I38+I39+I40</f>
        <v>0</v>
      </c>
    </row>
    <row r="42" spans="1:9" ht="29.4" customHeight="1" x14ac:dyDescent="0.25">
      <c r="A42" s="242" t="s">
        <v>203</v>
      </c>
      <c r="B42" s="242"/>
      <c r="C42" s="242"/>
      <c r="D42" s="242"/>
      <c r="E42" s="242"/>
      <c r="F42" s="242"/>
      <c r="G42" s="65">
        <v>34</v>
      </c>
      <c r="H42" s="68">
        <f>H35+H41</f>
        <v>-465465</v>
      </c>
      <c r="I42" s="68">
        <f>I35+I41</f>
        <v>0</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0</v>
      </c>
      <c r="I46" s="67">
        <v>184026</v>
      </c>
    </row>
    <row r="47" spans="1:9" ht="12.75" customHeight="1" x14ac:dyDescent="0.25">
      <c r="A47" s="190" t="s">
        <v>208</v>
      </c>
      <c r="B47" s="190"/>
      <c r="C47" s="190"/>
      <c r="D47" s="190"/>
      <c r="E47" s="190"/>
      <c r="F47" s="190"/>
      <c r="G47" s="63">
        <v>38</v>
      </c>
      <c r="H47" s="67">
        <v>108</v>
      </c>
      <c r="I47" s="67">
        <v>0</v>
      </c>
    </row>
    <row r="48" spans="1:9" ht="22.2" customHeight="1" x14ac:dyDescent="0.25">
      <c r="A48" s="241" t="s">
        <v>209</v>
      </c>
      <c r="B48" s="241"/>
      <c r="C48" s="241"/>
      <c r="D48" s="241"/>
      <c r="E48" s="241"/>
      <c r="F48" s="241"/>
      <c r="G48" s="65">
        <v>39</v>
      </c>
      <c r="H48" s="68">
        <f>H44+H45+H46+H47</f>
        <v>108</v>
      </c>
      <c r="I48" s="68">
        <f>I44+I45+I46+I47</f>
        <v>184026</v>
      </c>
    </row>
    <row r="49" spans="1:9" ht="24.6" customHeight="1" x14ac:dyDescent="0.25">
      <c r="A49" s="190" t="s">
        <v>305</v>
      </c>
      <c r="B49" s="190"/>
      <c r="C49" s="190"/>
      <c r="D49" s="190"/>
      <c r="E49" s="190"/>
      <c r="F49" s="190"/>
      <c r="G49" s="63">
        <v>40</v>
      </c>
      <c r="H49" s="67">
        <v>-463671</v>
      </c>
      <c r="I49" s="67">
        <v>-1607886</v>
      </c>
    </row>
    <row r="50" spans="1:9" ht="12.75" customHeight="1" x14ac:dyDescent="0.25">
      <c r="A50" s="190" t="s">
        <v>210</v>
      </c>
      <c r="B50" s="190"/>
      <c r="C50" s="190"/>
      <c r="D50" s="190"/>
      <c r="E50" s="190"/>
      <c r="F50" s="190"/>
      <c r="G50" s="63">
        <v>41</v>
      </c>
      <c r="H50" s="67">
        <v>0</v>
      </c>
      <c r="I50" s="67">
        <v>0</v>
      </c>
    </row>
    <row r="51" spans="1:9" ht="12.75" customHeight="1" x14ac:dyDescent="0.25">
      <c r="A51" s="190" t="s">
        <v>211</v>
      </c>
      <c r="B51" s="190"/>
      <c r="C51" s="190"/>
      <c r="D51" s="190"/>
      <c r="E51" s="190"/>
      <c r="F51" s="190"/>
      <c r="G51" s="63">
        <v>42</v>
      </c>
      <c r="H51" s="67">
        <v>0</v>
      </c>
      <c r="I51" s="67">
        <v>0</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 customHeight="1" x14ac:dyDescent="0.25">
      <c r="A54" s="241" t="s">
        <v>214</v>
      </c>
      <c r="B54" s="241"/>
      <c r="C54" s="241"/>
      <c r="D54" s="241"/>
      <c r="E54" s="241"/>
      <c r="F54" s="241"/>
      <c r="G54" s="65">
        <v>45</v>
      </c>
      <c r="H54" s="68">
        <f>H49+H50+H51+H52+H53</f>
        <v>-463671</v>
      </c>
      <c r="I54" s="68">
        <f>I49+I50+I51+I52+I53</f>
        <v>-1607886</v>
      </c>
    </row>
    <row r="55" spans="1:9" ht="29.4" customHeight="1" x14ac:dyDescent="0.25">
      <c r="A55" s="242" t="s">
        <v>215</v>
      </c>
      <c r="B55" s="242"/>
      <c r="C55" s="242"/>
      <c r="D55" s="242"/>
      <c r="E55" s="242"/>
      <c r="F55" s="242"/>
      <c r="G55" s="65">
        <v>46</v>
      </c>
      <c r="H55" s="68">
        <f>H48+H54</f>
        <v>-463563</v>
      </c>
      <c r="I55" s="68">
        <f>I48+I54</f>
        <v>-1423860</v>
      </c>
    </row>
    <row r="56" spans="1:9" x14ac:dyDescent="0.25">
      <c r="A56" s="190" t="s">
        <v>216</v>
      </c>
      <c r="B56" s="190"/>
      <c r="C56" s="190"/>
      <c r="D56" s="190"/>
      <c r="E56" s="190"/>
      <c r="F56" s="190"/>
      <c r="G56" s="63">
        <v>47</v>
      </c>
      <c r="H56" s="67">
        <v>0</v>
      </c>
      <c r="I56" s="67">
        <v>0</v>
      </c>
    </row>
    <row r="57" spans="1:9" ht="26.4" customHeight="1" x14ac:dyDescent="0.25">
      <c r="A57" s="242" t="s">
        <v>217</v>
      </c>
      <c r="B57" s="242"/>
      <c r="C57" s="242"/>
      <c r="D57" s="242"/>
      <c r="E57" s="242"/>
      <c r="F57" s="242"/>
      <c r="G57" s="65">
        <v>48</v>
      </c>
      <c r="H57" s="68">
        <f>H27+H42+H55+H56</f>
        <v>-378599</v>
      </c>
      <c r="I57" s="68">
        <f>I27+I42+I55+I56</f>
        <v>-90538</v>
      </c>
    </row>
    <row r="58" spans="1:9" x14ac:dyDescent="0.25">
      <c r="A58" s="244" t="s">
        <v>218</v>
      </c>
      <c r="B58" s="244"/>
      <c r="C58" s="244"/>
      <c r="D58" s="244"/>
      <c r="E58" s="244"/>
      <c r="F58" s="244"/>
      <c r="G58" s="63">
        <v>49</v>
      </c>
      <c r="H58" s="67">
        <v>409715</v>
      </c>
      <c r="I58" s="67">
        <f>Bilanca!H70</f>
        <v>123880</v>
      </c>
    </row>
    <row r="59" spans="1:9" ht="31.2" customHeight="1" x14ac:dyDescent="0.25">
      <c r="A59" s="242" t="s">
        <v>219</v>
      </c>
      <c r="B59" s="242"/>
      <c r="C59" s="242"/>
      <c r="D59" s="242"/>
      <c r="E59" s="242"/>
      <c r="F59" s="242"/>
      <c r="G59" s="65">
        <v>50</v>
      </c>
      <c r="H59" s="68">
        <f>H57+H58</f>
        <v>31116</v>
      </c>
      <c r="I59" s="68">
        <f>I57+I58</f>
        <v>33342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52" sqref="H52:I52"/>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8"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4" customHeight="1" x14ac:dyDescent="0.25">
      <c r="A23" s="270" t="s">
        <v>225</v>
      </c>
      <c r="B23" s="270"/>
      <c r="C23" s="270"/>
      <c r="D23" s="270"/>
      <c r="E23" s="270"/>
      <c r="F23" s="270"/>
      <c r="G23" s="16">
        <v>15</v>
      </c>
      <c r="H23" s="24">
        <v>0</v>
      </c>
      <c r="I23" s="24">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5" customHeight="1" x14ac:dyDescent="0.25">
      <c r="A35" s="260" t="s">
        <v>407</v>
      </c>
      <c r="B35" s="260"/>
      <c r="C35" s="260"/>
      <c r="D35" s="260"/>
      <c r="E35" s="260"/>
      <c r="F35" s="260"/>
      <c r="G35" s="53">
        <v>27</v>
      </c>
      <c r="H35" s="57">
        <f>SUM(H30:H34)</f>
        <v>0</v>
      </c>
      <c r="I35" s="57">
        <f>SUM(I30:I34)</f>
        <v>0</v>
      </c>
    </row>
    <row r="36" spans="1:9" ht="28.2"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4">
        <v>0</v>
      </c>
      <c r="I38" s="24">
        <v>0</v>
      </c>
    </row>
    <row r="39" spans="1:9" ht="25.2"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5" customHeight="1" x14ac:dyDescent="0.25">
      <c r="A42" s="260" t="s">
        <v>409</v>
      </c>
      <c r="B42" s="260"/>
      <c r="C42" s="260"/>
      <c r="D42" s="260"/>
      <c r="E42" s="260"/>
      <c r="F42" s="260"/>
      <c r="G42" s="53">
        <v>33</v>
      </c>
      <c r="H42" s="57">
        <f>H41+H40+H39+H38</f>
        <v>0</v>
      </c>
      <c r="I42" s="57">
        <f>I41+I40+I39+I38</f>
        <v>0</v>
      </c>
    </row>
    <row r="43" spans="1:9" ht="24.6"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5" customHeight="1" x14ac:dyDescent="0.25">
      <c r="A48" s="260" t="s">
        <v>410</v>
      </c>
      <c r="B48" s="260"/>
      <c r="C48" s="260"/>
      <c r="D48" s="260"/>
      <c r="E48" s="260"/>
      <c r="F48" s="260"/>
      <c r="G48" s="53">
        <v>39</v>
      </c>
      <c r="H48" s="57">
        <f>H47+H46+H45+H44+H43</f>
        <v>0</v>
      </c>
      <c r="I48" s="57">
        <f>I47+I46+I45+I44+I43</f>
        <v>0</v>
      </c>
    </row>
    <row r="49" spans="1:9" ht="25.95"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5"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5"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6:I36 H49:I49 H51: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8:I41 H23:I28 H30:I35 H43:I48 H50:I50 H52:I52" xr:uid="{00000000-0002-0000-0400-000004000000}">
      <formula1>0</formula1>
    </dataValidation>
    <dataValidation type="whole" operator="greaterThanOrEqual" allowBlank="1" showInputMessage="1" showErrorMessage="1" errorTitle="Pogrešan upis" error="Dopušten je upis samo pozitivnih cjelobrojnih vrijednosti" sqref="H8:I13 H29:I29 H42:I42 H53:I53"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H8" zoomScale="80" zoomScaleNormal="100" zoomScaleSheetLayoutView="80" workbookViewId="0">
      <selection activeCell="T11" sqref="T11"/>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3" t="s">
        <v>245</v>
      </c>
      <c r="B1" s="294"/>
      <c r="C1" s="294"/>
      <c r="D1" s="294"/>
      <c r="E1" s="294"/>
      <c r="F1" s="294"/>
      <c r="G1" s="294"/>
      <c r="H1" s="294"/>
      <c r="I1" s="294"/>
      <c r="J1" s="294"/>
      <c r="K1" s="26"/>
    </row>
    <row r="2" spans="1:25" ht="15.6" x14ac:dyDescent="0.25">
      <c r="A2" s="2"/>
      <c r="B2" s="3"/>
      <c r="C2" s="295" t="s">
        <v>246</v>
      </c>
      <c r="D2" s="295"/>
      <c r="E2" s="9">
        <v>45658</v>
      </c>
      <c r="F2" s="4" t="s">
        <v>0</v>
      </c>
      <c r="G2" s="9">
        <v>45838</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82.2"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0.399999999999999"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14814630</v>
      </c>
      <c r="I7" s="33">
        <v>-33895</v>
      </c>
      <c r="J7" s="33">
        <v>0</v>
      </c>
      <c r="K7" s="33">
        <v>191958</v>
      </c>
      <c r="L7" s="33">
        <v>400340</v>
      </c>
      <c r="M7" s="33">
        <v>0</v>
      </c>
      <c r="N7" s="33">
        <v>0</v>
      </c>
      <c r="O7" s="33">
        <v>1705824</v>
      </c>
      <c r="P7" s="33">
        <v>133711</v>
      </c>
      <c r="Q7" s="33">
        <v>0</v>
      </c>
      <c r="R7" s="33">
        <v>0</v>
      </c>
      <c r="S7" s="33">
        <v>0</v>
      </c>
      <c r="T7" s="33">
        <v>-39171</v>
      </c>
      <c r="U7" s="33">
        <v>-17174719</v>
      </c>
      <c r="V7" s="33">
        <v>6083780</v>
      </c>
      <c r="W7" s="34">
        <f>H7+I7+J7+K7-L7+M7+N7+O7+P7+Q7+R7+U7+V7+S7+T7</f>
        <v>5281778</v>
      </c>
      <c r="X7" s="33">
        <v>0</v>
      </c>
      <c r="Y7" s="34">
        <f>W7+X7</f>
        <v>5281778</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H8+I8+J8+K8-L8+M8+N8+O8+P8+Q8+R8+U8+V8+S8+T8</f>
        <v>0</v>
      </c>
      <c r="X8" s="33">
        <v>0</v>
      </c>
      <c r="Y8" s="34">
        <f t="shared" ref="Y8:Y9" si="0">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H9+I9+J9+K9-L9+M9+N9+O9+P9+Q9+R9+U9+V9+S9+T9</f>
        <v>0</v>
      </c>
      <c r="X9" s="33">
        <v>0</v>
      </c>
      <c r="Y9" s="34">
        <f t="shared" si="0"/>
        <v>0</v>
      </c>
    </row>
    <row r="10" spans="1:25" ht="24" customHeight="1" x14ac:dyDescent="0.25">
      <c r="A10" s="283" t="s">
        <v>299</v>
      </c>
      <c r="B10" s="283"/>
      <c r="C10" s="283"/>
      <c r="D10" s="283"/>
      <c r="E10" s="283"/>
      <c r="F10" s="283"/>
      <c r="G10" s="7">
        <v>4</v>
      </c>
      <c r="H10" s="34">
        <f>H7+H8+H9</f>
        <v>14814630</v>
      </c>
      <c r="I10" s="34">
        <f t="shared" ref="I10:Y10" si="1">I7+I8+I9</f>
        <v>-33895</v>
      </c>
      <c r="J10" s="34">
        <f t="shared" si="1"/>
        <v>0</v>
      </c>
      <c r="K10" s="34">
        <f>K7+K8+K9</f>
        <v>191958</v>
      </c>
      <c r="L10" s="34">
        <f t="shared" si="1"/>
        <v>400340</v>
      </c>
      <c r="M10" s="34">
        <f t="shared" si="1"/>
        <v>0</v>
      </c>
      <c r="N10" s="34">
        <f t="shared" si="1"/>
        <v>0</v>
      </c>
      <c r="O10" s="34">
        <f t="shared" si="1"/>
        <v>1705824</v>
      </c>
      <c r="P10" s="34">
        <f t="shared" si="1"/>
        <v>133711</v>
      </c>
      <c r="Q10" s="34">
        <f t="shared" si="1"/>
        <v>0</v>
      </c>
      <c r="R10" s="34">
        <f t="shared" si="1"/>
        <v>0</v>
      </c>
      <c r="S10" s="34">
        <f t="shared" si="1"/>
        <v>0</v>
      </c>
      <c r="T10" s="34">
        <f t="shared" si="1"/>
        <v>-39171</v>
      </c>
      <c r="U10" s="34">
        <f>U7+U8+U9</f>
        <v>-17174719</v>
      </c>
      <c r="V10" s="34">
        <f t="shared" si="1"/>
        <v>6083780</v>
      </c>
      <c r="W10" s="34">
        <f t="shared" si="1"/>
        <v>5281778</v>
      </c>
      <c r="X10" s="34">
        <f t="shared" si="1"/>
        <v>0</v>
      </c>
      <c r="Y10" s="34">
        <f t="shared" si="1"/>
        <v>5281778</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24">
        <v>0</v>
      </c>
      <c r="T11" s="24">
        <v>0</v>
      </c>
      <c r="U11" s="35">
        <v>0</v>
      </c>
      <c r="V11" s="33">
        <f>Bilanca!H95</f>
        <v>1239183</v>
      </c>
      <c r="W11" s="34">
        <f t="shared" ref="W11:W29" si="2">H11+I11+J11+K11-L11+M11+N11+O11+P11+Q11+R11+U11+V11+S11+T11</f>
        <v>1239183</v>
      </c>
      <c r="X11" s="24">
        <v>0</v>
      </c>
      <c r="Y11" s="34">
        <f t="shared" ref="Y11:Y29" si="3">W11+X11</f>
        <v>1239183</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24">
        <v>0</v>
      </c>
      <c r="T12" s="33">
        <v>99134</v>
      </c>
      <c r="U12" s="35">
        <v>0</v>
      </c>
      <c r="V12" s="35">
        <v>0</v>
      </c>
      <c r="W12" s="34">
        <f t="shared" si="2"/>
        <v>99134</v>
      </c>
      <c r="X12" s="24">
        <v>0</v>
      </c>
      <c r="Y12" s="34">
        <f t="shared" si="3"/>
        <v>99134</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-283236</v>
      </c>
      <c r="P13" s="35">
        <v>0</v>
      </c>
      <c r="Q13" s="35">
        <v>0</v>
      </c>
      <c r="R13" s="35">
        <v>0</v>
      </c>
      <c r="S13" s="24">
        <v>0</v>
      </c>
      <c r="T13" s="24">
        <v>0</v>
      </c>
      <c r="U13" s="33">
        <v>-719447</v>
      </c>
      <c r="V13" s="24">
        <v>0</v>
      </c>
      <c r="W13" s="34">
        <f t="shared" si="2"/>
        <v>-1002683</v>
      </c>
      <c r="X13" s="24">
        <v>0</v>
      </c>
      <c r="Y13" s="34">
        <f t="shared" si="3"/>
        <v>-1002683</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24">
        <v>0</v>
      </c>
      <c r="Q14" s="35">
        <v>0</v>
      </c>
      <c r="R14" s="35">
        <v>0</v>
      </c>
      <c r="S14" s="24">
        <v>0</v>
      </c>
      <c r="T14" s="24">
        <v>0</v>
      </c>
      <c r="U14" s="24">
        <v>0</v>
      </c>
      <c r="V14" s="24">
        <v>0</v>
      </c>
      <c r="W14" s="34">
        <f t="shared" si="2"/>
        <v>0</v>
      </c>
      <c r="X14" s="24">
        <v>0</v>
      </c>
      <c r="Y14" s="34">
        <f t="shared" si="3"/>
        <v>0</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24">
        <v>0</v>
      </c>
      <c r="R15" s="35">
        <v>0</v>
      </c>
      <c r="S15" s="24">
        <v>0</v>
      </c>
      <c r="T15" s="24">
        <v>0</v>
      </c>
      <c r="U15" s="24">
        <v>0</v>
      </c>
      <c r="V15" s="24">
        <v>0</v>
      </c>
      <c r="W15" s="34">
        <f t="shared" si="2"/>
        <v>0</v>
      </c>
      <c r="X15" s="24">
        <v>0</v>
      </c>
      <c r="Y15" s="34">
        <f t="shared" si="3"/>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24">
        <v>0</v>
      </c>
      <c r="S16" s="24">
        <v>0</v>
      </c>
      <c r="T16" s="24">
        <v>0</v>
      </c>
      <c r="U16" s="24">
        <v>0</v>
      </c>
      <c r="V16" s="24">
        <v>0</v>
      </c>
      <c r="W16" s="34">
        <f t="shared" si="2"/>
        <v>0</v>
      </c>
      <c r="X16" s="24">
        <v>0</v>
      </c>
      <c r="Y16" s="34">
        <f t="shared" si="3"/>
        <v>0</v>
      </c>
    </row>
    <row r="17" spans="1:25" ht="23.25" customHeight="1" x14ac:dyDescent="0.25">
      <c r="A17" s="277" t="s">
        <v>272</v>
      </c>
      <c r="B17" s="277"/>
      <c r="C17" s="277"/>
      <c r="D17" s="277"/>
      <c r="E17" s="277"/>
      <c r="F17" s="277"/>
      <c r="G17" s="6">
        <v>11</v>
      </c>
      <c r="H17" s="35">
        <v>0</v>
      </c>
      <c r="I17" s="35">
        <v>0</v>
      </c>
      <c r="J17" s="35">
        <v>0</v>
      </c>
      <c r="K17" s="35">
        <v>0</v>
      </c>
      <c r="L17" s="35">
        <v>0</v>
      </c>
      <c r="M17" s="35">
        <v>0</v>
      </c>
      <c r="N17" s="24">
        <v>0</v>
      </c>
      <c r="O17" s="24">
        <v>0</v>
      </c>
      <c r="P17" s="24">
        <v>0</v>
      </c>
      <c r="Q17" s="24">
        <v>0</v>
      </c>
      <c r="R17" s="24">
        <v>0</v>
      </c>
      <c r="S17" s="24">
        <v>0</v>
      </c>
      <c r="T17" s="24">
        <v>0</v>
      </c>
      <c r="U17" s="24">
        <v>0</v>
      </c>
      <c r="V17" s="24">
        <v>0</v>
      </c>
      <c r="W17" s="34">
        <f t="shared" si="2"/>
        <v>0</v>
      </c>
      <c r="X17" s="24">
        <v>0</v>
      </c>
      <c r="Y17" s="34">
        <f t="shared" si="3"/>
        <v>0</v>
      </c>
    </row>
    <row r="18" spans="1:25" x14ac:dyDescent="0.25">
      <c r="A18" s="277" t="s">
        <v>273</v>
      </c>
      <c r="B18" s="277"/>
      <c r="C18" s="277"/>
      <c r="D18" s="277"/>
      <c r="E18" s="277"/>
      <c r="F18" s="277"/>
      <c r="G18" s="6">
        <v>12</v>
      </c>
      <c r="H18" s="35">
        <v>0</v>
      </c>
      <c r="I18" s="35">
        <v>0</v>
      </c>
      <c r="J18" s="35">
        <v>0</v>
      </c>
      <c r="K18" s="35">
        <v>0</v>
      </c>
      <c r="L18" s="35">
        <v>0</v>
      </c>
      <c r="M18" s="35">
        <v>0</v>
      </c>
      <c r="N18" s="24">
        <v>0</v>
      </c>
      <c r="O18" s="24">
        <v>0</v>
      </c>
      <c r="P18" s="24">
        <v>0</v>
      </c>
      <c r="Q18" s="24">
        <v>0</v>
      </c>
      <c r="R18" s="24">
        <v>0</v>
      </c>
      <c r="S18" s="24">
        <v>0</v>
      </c>
      <c r="T18" s="24">
        <v>0</v>
      </c>
      <c r="U18" s="24">
        <v>0</v>
      </c>
      <c r="V18" s="24">
        <v>0</v>
      </c>
      <c r="W18" s="34">
        <f t="shared" si="2"/>
        <v>0</v>
      </c>
      <c r="X18" s="24">
        <v>0</v>
      </c>
      <c r="Y18" s="34">
        <f t="shared" si="3"/>
        <v>0</v>
      </c>
    </row>
    <row r="19" spans="1:25" x14ac:dyDescent="0.25">
      <c r="A19" s="277" t="s">
        <v>274</v>
      </c>
      <c r="B19" s="277"/>
      <c r="C19" s="277"/>
      <c r="D19" s="277"/>
      <c r="E19" s="277"/>
      <c r="F19" s="277"/>
      <c r="G19" s="6">
        <v>13</v>
      </c>
      <c r="H19" s="24">
        <v>0</v>
      </c>
      <c r="I19" s="24">
        <v>0</v>
      </c>
      <c r="J19" s="24">
        <v>0</v>
      </c>
      <c r="K19" s="24">
        <v>0</v>
      </c>
      <c r="L19" s="24">
        <v>0</v>
      </c>
      <c r="M19" s="24">
        <v>0</v>
      </c>
      <c r="N19" s="24">
        <v>0</v>
      </c>
      <c r="O19" s="24">
        <v>0</v>
      </c>
      <c r="P19" s="24">
        <v>0</v>
      </c>
      <c r="Q19" s="24">
        <v>0</v>
      </c>
      <c r="R19" s="24">
        <v>0</v>
      </c>
      <c r="S19" s="24">
        <v>0</v>
      </c>
      <c r="T19" s="24">
        <v>0</v>
      </c>
      <c r="U19" s="24">
        <v>0</v>
      </c>
      <c r="V19" s="24">
        <v>0</v>
      </c>
      <c r="W19" s="34">
        <f t="shared" si="2"/>
        <v>0</v>
      </c>
      <c r="X19" s="24">
        <v>0</v>
      </c>
      <c r="Y19" s="34">
        <f t="shared" si="3"/>
        <v>0</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24">
        <v>0</v>
      </c>
      <c r="V20" s="24">
        <v>0</v>
      </c>
      <c r="W20" s="34">
        <f t="shared" si="2"/>
        <v>0</v>
      </c>
      <c r="X20" s="24">
        <v>0</v>
      </c>
      <c r="Y20" s="34">
        <f t="shared" si="3"/>
        <v>0</v>
      </c>
    </row>
    <row r="21" spans="1:25" ht="30.75" customHeight="1" x14ac:dyDescent="0.25">
      <c r="A21" s="277" t="s">
        <v>420</v>
      </c>
      <c r="B21" s="277"/>
      <c r="C21" s="277"/>
      <c r="D21" s="277"/>
      <c r="E21" s="277"/>
      <c r="F21" s="277"/>
      <c r="G21" s="6">
        <v>15</v>
      </c>
      <c r="H21" s="24">
        <v>0</v>
      </c>
      <c r="I21" s="24">
        <v>0</v>
      </c>
      <c r="J21" s="24">
        <v>0</v>
      </c>
      <c r="K21" s="24">
        <v>0</v>
      </c>
      <c r="L21" s="24">
        <v>0</v>
      </c>
      <c r="M21" s="24">
        <v>0</v>
      </c>
      <c r="N21" s="24">
        <v>0</v>
      </c>
      <c r="O21" s="24">
        <v>0</v>
      </c>
      <c r="P21" s="24">
        <v>0</v>
      </c>
      <c r="Q21" s="24">
        <v>0</v>
      </c>
      <c r="R21" s="24">
        <v>0</v>
      </c>
      <c r="S21" s="24">
        <v>0</v>
      </c>
      <c r="T21" s="24">
        <v>0</v>
      </c>
      <c r="U21" s="24">
        <v>0</v>
      </c>
      <c r="V21" s="24">
        <v>0</v>
      </c>
      <c r="W21" s="34">
        <f t="shared" si="2"/>
        <v>0</v>
      </c>
      <c r="X21" s="24">
        <v>0</v>
      </c>
      <c r="Y21" s="34">
        <f t="shared" si="3"/>
        <v>0</v>
      </c>
    </row>
    <row r="22" spans="1:25" ht="28.5" customHeight="1" x14ac:dyDescent="0.25">
      <c r="A22" s="277" t="s">
        <v>421</v>
      </c>
      <c r="B22" s="277"/>
      <c r="C22" s="277"/>
      <c r="D22" s="277"/>
      <c r="E22" s="277"/>
      <c r="F22" s="277"/>
      <c r="G22" s="6">
        <v>16</v>
      </c>
      <c r="H22" s="24">
        <v>0</v>
      </c>
      <c r="I22" s="24">
        <v>0</v>
      </c>
      <c r="J22" s="24">
        <v>0</v>
      </c>
      <c r="K22" s="24">
        <v>0</v>
      </c>
      <c r="L22" s="24">
        <v>0</v>
      </c>
      <c r="M22" s="24">
        <v>0</v>
      </c>
      <c r="N22" s="24">
        <v>0</v>
      </c>
      <c r="O22" s="24">
        <v>0</v>
      </c>
      <c r="P22" s="24">
        <v>0</v>
      </c>
      <c r="Q22" s="24">
        <v>0</v>
      </c>
      <c r="R22" s="24">
        <v>0</v>
      </c>
      <c r="S22" s="24">
        <v>0</v>
      </c>
      <c r="T22" s="24">
        <v>0</v>
      </c>
      <c r="U22" s="24">
        <v>0</v>
      </c>
      <c r="V22" s="24">
        <v>0</v>
      </c>
      <c r="W22" s="34">
        <f t="shared" si="2"/>
        <v>0</v>
      </c>
      <c r="X22" s="24">
        <v>0</v>
      </c>
      <c r="Y22" s="34">
        <f t="shared" si="3"/>
        <v>0</v>
      </c>
    </row>
    <row r="23" spans="1:25" ht="26.25" customHeight="1" x14ac:dyDescent="0.25">
      <c r="A23" s="277" t="s">
        <v>422</v>
      </c>
      <c r="B23" s="277"/>
      <c r="C23" s="277"/>
      <c r="D23" s="277"/>
      <c r="E23" s="277"/>
      <c r="F23" s="277"/>
      <c r="G23" s="6">
        <v>17</v>
      </c>
      <c r="H23" s="24">
        <v>0</v>
      </c>
      <c r="I23" s="24">
        <v>0</v>
      </c>
      <c r="J23" s="24">
        <v>0</v>
      </c>
      <c r="K23" s="24">
        <v>0</v>
      </c>
      <c r="L23" s="24">
        <v>0</v>
      </c>
      <c r="M23" s="24">
        <v>0</v>
      </c>
      <c r="N23" s="24">
        <v>0</v>
      </c>
      <c r="O23" s="24">
        <v>0</v>
      </c>
      <c r="P23" s="24">
        <v>0</v>
      </c>
      <c r="Q23" s="24">
        <v>0</v>
      </c>
      <c r="R23" s="24">
        <v>0</v>
      </c>
      <c r="S23" s="24">
        <v>0</v>
      </c>
      <c r="T23" s="24">
        <v>0</v>
      </c>
      <c r="U23" s="24">
        <v>0</v>
      </c>
      <c r="V23" s="24">
        <v>0</v>
      </c>
      <c r="W23" s="34">
        <f t="shared" si="2"/>
        <v>0</v>
      </c>
      <c r="X23" s="24">
        <v>0</v>
      </c>
      <c r="Y23" s="34">
        <f t="shared" si="3"/>
        <v>0</v>
      </c>
    </row>
    <row r="24" spans="1:25" x14ac:dyDescent="0.25">
      <c r="A24" s="277" t="s">
        <v>276</v>
      </c>
      <c r="B24" s="277"/>
      <c r="C24" s="277"/>
      <c r="D24" s="277"/>
      <c r="E24" s="277"/>
      <c r="F24" s="277"/>
      <c r="G24" s="6">
        <v>18</v>
      </c>
      <c r="H24" s="24">
        <v>0</v>
      </c>
      <c r="I24" s="24">
        <v>0</v>
      </c>
      <c r="J24" s="24">
        <v>0</v>
      </c>
      <c r="K24" s="24">
        <v>0</v>
      </c>
      <c r="L24" s="24">
        <v>0</v>
      </c>
      <c r="M24" s="24">
        <v>0</v>
      </c>
      <c r="N24" s="24">
        <v>0</v>
      </c>
      <c r="O24" s="24">
        <v>0</v>
      </c>
      <c r="P24" s="24">
        <v>0</v>
      </c>
      <c r="Q24" s="24">
        <v>0</v>
      </c>
      <c r="R24" s="24">
        <v>0</v>
      </c>
      <c r="S24" s="24">
        <v>0</v>
      </c>
      <c r="T24" s="24">
        <v>0</v>
      </c>
      <c r="U24" s="24">
        <v>0</v>
      </c>
      <c r="V24" s="24">
        <v>0</v>
      </c>
      <c r="W24" s="34">
        <f t="shared" si="2"/>
        <v>0</v>
      </c>
      <c r="X24" s="24">
        <v>0</v>
      </c>
      <c r="Y24" s="34">
        <f t="shared" si="3"/>
        <v>0</v>
      </c>
    </row>
    <row r="25" spans="1:25" x14ac:dyDescent="0.25">
      <c r="A25" s="277" t="s">
        <v>423</v>
      </c>
      <c r="B25" s="277"/>
      <c r="C25" s="277"/>
      <c r="D25" s="277"/>
      <c r="E25" s="277"/>
      <c r="F25" s="277"/>
      <c r="G25" s="6">
        <v>19</v>
      </c>
      <c r="H25" s="24">
        <v>0</v>
      </c>
      <c r="I25" s="24">
        <v>0</v>
      </c>
      <c r="J25" s="24">
        <v>0</v>
      </c>
      <c r="K25" s="24">
        <v>0</v>
      </c>
      <c r="L25" s="24">
        <v>0</v>
      </c>
      <c r="M25" s="24">
        <v>0</v>
      </c>
      <c r="N25" s="24">
        <v>0</v>
      </c>
      <c r="O25" s="24">
        <v>0</v>
      </c>
      <c r="P25" s="24">
        <v>0</v>
      </c>
      <c r="Q25" s="24">
        <v>0</v>
      </c>
      <c r="R25" s="24">
        <v>0</v>
      </c>
      <c r="S25" s="24">
        <v>0</v>
      </c>
      <c r="T25" s="24">
        <v>0</v>
      </c>
      <c r="U25" s="24">
        <v>0</v>
      </c>
      <c r="V25" s="24">
        <v>0</v>
      </c>
      <c r="W25" s="34">
        <f t="shared" si="2"/>
        <v>0</v>
      </c>
      <c r="X25" s="24">
        <v>0</v>
      </c>
      <c r="Y25" s="34">
        <f t="shared" si="3"/>
        <v>0</v>
      </c>
    </row>
    <row r="26" spans="1:25" ht="12.75" customHeight="1" x14ac:dyDescent="0.25">
      <c r="A26" s="277" t="s">
        <v>431</v>
      </c>
      <c r="B26" s="277"/>
      <c r="C26" s="277"/>
      <c r="D26" s="277"/>
      <c r="E26" s="277"/>
      <c r="F26" s="277"/>
      <c r="G26" s="6">
        <v>20</v>
      </c>
      <c r="H26" s="24">
        <v>0</v>
      </c>
      <c r="I26" s="24">
        <v>0</v>
      </c>
      <c r="J26" s="24">
        <v>0</v>
      </c>
      <c r="K26" s="24">
        <v>0</v>
      </c>
      <c r="L26" s="24">
        <v>0</v>
      </c>
      <c r="M26" s="24">
        <v>0</v>
      </c>
      <c r="N26" s="24">
        <v>0</v>
      </c>
      <c r="O26" s="24">
        <v>0</v>
      </c>
      <c r="P26" s="24">
        <v>0</v>
      </c>
      <c r="Q26" s="24">
        <v>0</v>
      </c>
      <c r="R26" s="24">
        <v>0</v>
      </c>
      <c r="S26" s="24">
        <v>0</v>
      </c>
      <c r="T26" s="24">
        <v>0</v>
      </c>
      <c r="U26" s="24">
        <v>0</v>
      </c>
      <c r="V26" s="24">
        <v>0</v>
      </c>
      <c r="W26" s="34">
        <f t="shared" si="2"/>
        <v>0</v>
      </c>
      <c r="X26" s="24">
        <v>0</v>
      </c>
      <c r="Y26" s="34">
        <f t="shared" si="3"/>
        <v>0</v>
      </c>
    </row>
    <row r="27" spans="1:25" ht="12.75" customHeight="1" x14ac:dyDescent="0.25">
      <c r="A27" s="277" t="s">
        <v>424</v>
      </c>
      <c r="B27" s="277"/>
      <c r="C27" s="277"/>
      <c r="D27" s="277"/>
      <c r="E27" s="277"/>
      <c r="F27" s="277"/>
      <c r="G27" s="6">
        <v>21</v>
      </c>
      <c r="H27" s="24">
        <v>0</v>
      </c>
      <c r="I27" s="24">
        <v>0</v>
      </c>
      <c r="J27" s="24">
        <v>0</v>
      </c>
      <c r="K27" s="24">
        <v>0</v>
      </c>
      <c r="L27" s="24">
        <v>0</v>
      </c>
      <c r="M27" s="24">
        <v>0</v>
      </c>
      <c r="N27" s="24">
        <v>0</v>
      </c>
      <c r="O27" s="24">
        <v>0</v>
      </c>
      <c r="P27" s="24">
        <v>0</v>
      </c>
      <c r="Q27" s="24">
        <v>0</v>
      </c>
      <c r="R27" s="24">
        <v>0</v>
      </c>
      <c r="S27" s="24">
        <v>0</v>
      </c>
      <c r="T27" s="24">
        <v>0</v>
      </c>
      <c r="U27" s="24">
        <v>0</v>
      </c>
      <c r="V27" s="24">
        <v>0</v>
      </c>
      <c r="W27" s="34">
        <f t="shared" si="2"/>
        <v>0</v>
      </c>
      <c r="X27" s="24">
        <v>0</v>
      </c>
      <c r="Y27" s="34">
        <f t="shared" si="3"/>
        <v>0</v>
      </c>
    </row>
    <row r="28" spans="1:25" ht="12.75" customHeight="1" x14ac:dyDescent="0.25">
      <c r="A28" s="277" t="s">
        <v>425</v>
      </c>
      <c r="B28" s="277"/>
      <c r="C28" s="277"/>
      <c r="D28" s="277"/>
      <c r="E28" s="277"/>
      <c r="F28" s="277"/>
      <c r="G28" s="6">
        <v>22</v>
      </c>
      <c r="H28" s="24">
        <v>0</v>
      </c>
      <c r="I28" s="24">
        <v>0</v>
      </c>
      <c r="J28" s="24">
        <v>0</v>
      </c>
      <c r="K28" s="24">
        <v>0</v>
      </c>
      <c r="L28" s="24">
        <v>0</v>
      </c>
      <c r="M28" s="24">
        <v>0</v>
      </c>
      <c r="N28" s="24">
        <v>0</v>
      </c>
      <c r="O28" s="24">
        <v>0</v>
      </c>
      <c r="P28" s="24">
        <v>0</v>
      </c>
      <c r="Q28" s="24">
        <v>0</v>
      </c>
      <c r="R28" s="24">
        <v>0</v>
      </c>
      <c r="S28" s="24">
        <v>0</v>
      </c>
      <c r="T28" s="24">
        <v>0</v>
      </c>
      <c r="U28" s="33">
        <f>V7</f>
        <v>6083780</v>
      </c>
      <c r="V28" s="33">
        <f>-U28</f>
        <v>-6083780</v>
      </c>
      <c r="W28" s="34">
        <f t="shared" si="2"/>
        <v>0</v>
      </c>
      <c r="X28" s="24">
        <v>0</v>
      </c>
      <c r="Y28" s="34">
        <f t="shared" si="3"/>
        <v>0</v>
      </c>
    </row>
    <row r="29" spans="1:25" ht="12.75" customHeight="1" x14ac:dyDescent="0.25">
      <c r="A29" s="277" t="s">
        <v>426</v>
      </c>
      <c r="B29" s="277"/>
      <c r="C29" s="277"/>
      <c r="D29" s="277"/>
      <c r="E29" s="277"/>
      <c r="F29" s="277"/>
      <c r="G29" s="6">
        <v>23</v>
      </c>
      <c r="H29" s="24">
        <v>0</v>
      </c>
      <c r="I29" s="24">
        <v>0</v>
      </c>
      <c r="J29" s="24">
        <v>0</v>
      </c>
      <c r="K29" s="24">
        <v>0</v>
      </c>
      <c r="L29" s="24">
        <v>0</v>
      </c>
      <c r="M29" s="24">
        <v>0</v>
      </c>
      <c r="N29" s="24">
        <v>0</v>
      </c>
      <c r="O29" s="24">
        <v>0</v>
      </c>
      <c r="P29" s="24">
        <v>0</v>
      </c>
      <c r="Q29" s="24">
        <v>0</v>
      </c>
      <c r="R29" s="24">
        <v>0</v>
      </c>
      <c r="S29" s="24">
        <v>0</v>
      </c>
      <c r="T29" s="24">
        <v>0</v>
      </c>
      <c r="U29" s="24">
        <v>0</v>
      </c>
      <c r="V29" s="24">
        <v>0</v>
      </c>
      <c r="W29" s="34">
        <f t="shared" si="2"/>
        <v>0</v>
      </c>
      <c r="X29" s="24">
        <v>0</v>
      </c>
      <c r="Y29" s="34">
        <f t="shared" si="3"/>
        <v>0</v>
      </c>
    </row>
    <row r="30" spans="1:25" ht="21.75" customHeight="1" x14ac:dyDescent="0.25">
      <c r="A30" s="278" t="s">
        <v>427</v>
      </c>
      <c r="B30" s="278"/>
      <c r="C30" s="278"/>
      <c r="D30" s="278"/>
      <c r="E30" s="278"/>
      <c r="F30" s="278"/>
      <c r="G30" s="8">
        <v>24</v>
      </c>
      <c r="H30" s="36">
        <f>SUM(H10:H29)</f>
        <v>14814630</v>
      </c>
      <c r="I30" s="36">
        <f t="shared" ref="I30:Y30" si="4">SUM(I10:I29)</f>
        <v>-33895</v>
      </c>
      <c r="J30" s="36">
        <f t="shared" si="4"/>
        <v>0</v>
      </c>
      <c r="K30" s="36">
        <f t="shared" si="4"/>
        <v>191958</v>
      </c>
      <c r="L30" s="36">
        <f t="shared" si="4"/>
        <v>400340</v>
      </c>
      <c r="M30" s="36">
        <f t="shared" si="4"/>
        <v>0</v>
      </c>
      <c r="N30" s="36">
        <f t="shared" si="4"/>
        <v>0</v>
      </c>
      <c r="O30" s="36">
        <f t="shared" si="4"/>
        <v>1422588</v>
      </c>
      <c r="P30" s="36">
        <f t="shared" si="4"/>
        <v>133711</v>
      </c>
      <c r="Q30" s="36">
        <f t="shared" si="4"/>
        <v>0</v>
      </c>
      <c r="R30" s="36">
        <f t="shared" si="4"/>
        <v>0</v>
      </c>
      <c r="S30" s="36">
        <f t="shared" si="4"/>
        <v>0</v>
      </c>
      <c r="T30" s="36">
        <f t="shared" si="4"/>
        <v>59963</v>
      </c>
      <c r="U30" s="36">
        <f t="shared" si="4"/>
        <v>-11810386</v>
      </c>
      <c r="V30" s="36">
        <f t="shared" si="4"/>
        <v>1239183</v>
      </c>
      <c r="W30" s="36">
        <f t="shared" si="4"/>
        <v>5617412</v>
      </c>
      <c r="X30" s="36">
        <f t="shared" si="4"/>
        <v>0</v>
      </c>
      <c r="Y30" s="36">
        <f t="shared" si="4"/>
        <v>5617412</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0</v>
      </c>
      <c r="I32" s="34">
        <f t="shared" ref="I32:Y32" si="5">SUM(I12:I20)</f>
        <v>0</v>
      </c>
      <c r="J32" s="34">
        <f t="shared" si="5"/>
        <v>0</v>
      </c>
      <c r="K32" s="34">
        <f t="shared" si="5"/>
        <v>0</v>
      </c>
      <c r="L32" s="34">
        <f t="shared" si="5"/>
        <v>0</v>
      </c>
      <c r="M32" s="34">
        <f t="shared" si="5"/>
        <v>0</v>
      </c>
      <c r="N32" s="34">
        <f t="shared" si="5"/>
        <v>0</v>
      </c>
      <c r="O32" s="34">
        <f t="shared" si="5"/>
        <v>-283236</v>
      </c>
      <c r="P32" s="34">
        <f t="shared" si="5"/>
        <v>0</v>
      </c>
      <c r="Q32" s="34">
        <f t="shared" si="5"/>
        <v>0</v>
      </c>
      <c r="R32" s="34">
        <f t="shared" si="5"/>
        <v>0</v>
      </c>
      <c r="S32" s="34">
        <f t="shared" ref="S32:T32" si="6">SUM(S12:S20)</f>
        <v>0</v>
      </c>
      <c r="T32" s="34">
        <f t="shared" si="6"/>
        <v>99134</v>
      </c>
      <c r="U32" s="34">
        <f t="shared" si="5"/>
        <v>-719447</v>
      </c>
      <c r="V32" s="34">
        <f t="shared" si="5"/>
        <v>0</v>
      </c>
      <c r="W32" s="34">
        <f t="shared" si="5"/>
        <v>-903549</v>
      </c>
      <c r="X32" s="34">
        <f t="shared" si="5"/>
        <v>0</v>
      </c>
      <c r="Y32" s="34">
        <f t="shared" si="5"/>
        <v>-903549</v>
      </c>
    </row>
    <row r="33" spans="1:25" ht="31.5" customHeight="1" x14ac:dyDescent="0.25">
      <c r="A33" s="275" t="s">
        <v>428</v>
      </c>
      <c r="B33" s="275"/>
      <c r="C33" s="275"/>
      <c r="D33" s="275"/>
      <c r="E33" s="275"/>
      <c r="F33" s="275"/>
      <c r="G33" s="7">
        <v>26</v>
      </c>
      <c r="H33" s="34">
        <f>H11+H32</f>
        <v>0</v>
      </c>
      <c r="I33" s="34">
        <f t="shared" ref="I33:Y33" si="7">I11+I32</f>
        <v>0</v>
      </c>
      <c r="J33" s="34">
        <f t="shared" si="7"/>
        <v>0</v>
      </c>
      <c r="K33" s="34">
        <f t="shared" si="7"/>
        <v>0</v>
      </c>
      <c r="L33" s="34">
        <f t="shared" si="7"/>
        <v>0</v>
      </c>
      <c r="M33" s="34">
        <f t="shared" si="7"/>
        <v>0</v>
      </c>
      <c r="N33" s="34">
        <f t="shared" si="7"/>
        <v>0</v>
      </c>
      <c r="O33" s="34">
        <f t="shared" si="7"/>
        <v>-283236</v>
      </c>
      <c r="P33" s="34">
        <f t="shared" si="7"/>
        <v>0</v>
      </c>
      <c r="Q33" s="34">
        <f t="shared" si="7"/>
        <v>0</v>
      </c>
      <c r="R33" s="34">
        <f t="shared" si="7"/>
        <v>0</v>
      </c>
      <c r="S33" s="34">
        <f t="shared" ref="S33:T33" si="8">S11+S32</f>
        <v>0</v>
      </c>
      <c r="T33" s="34">
        <f t="shared" si="8"/>
        <v>99134</v>
      </c>
      <c r="U33" s="34">
        <f t="shared" si="7"/>
        <v>-719447</v>
      </c>
      <c r="V33" s="34">
        <f t="shared" si="7"/>
        <v>1239183</v>
      </c>
      <c r="W33" s="34">
        <f t="shared" si="7"/>
        <v>335634</v>
      </c>
      <c r="X33" s="34">
        <f t="shared" si="7"/>
        <v>0</v>
      </c>
      <c r="Y33" s="34">
        <f t="shared" si="7"/>
        <v>335634</v>
      </c>
    </row>
    <row r="34" spans="1:25" ht="30.75" customHeight="1" x14ac:dyDescent="0.25">
      <c r="A34" s="276" t="s">
        <v>429</v>
      </c>
      <c r="B34" s="276"/>
      <c r="C34" s="276"/>
      <c r="D34" s="276"/>
      <c r="E34" s="276"/>
      <c r="F34" s="276"/>
      <c r="G34" s="8">
        <v>27</v>
      </c>
      <c r="H34" s="36">
        <f>SUM(H21:H29)</f>
        <v>0</v>
      </c>
      <c r="I34" s="36">
        <f t="shared" ref="I34:Y34" si="9">SUM(I21:I29)</f>
        <v>0</v>
      </c>
      <c r="J34" s="36">
        <f t="shared" si="9"/>
        <v>0</v>
      </c>
      <c r="K34" s="36">
        <f t="shared" si="9"/>
        <v>0</v>
      </c>
      <c r="L34" s="36">
        <f t="shared" si="9"/>
        <v>0</v>
      </c>
      <c r="M34" s="36">
        <f t="shared" si="9"/>
        <v>0</v>
      </c>
      <c r="N34" s="36">
        <f t="shared" si="9"/>
        <v>0</v>
      </c>
      <c r="O34" s="36">
        <f t="shared" si="9"/>
        <v>0</v>
      </c>
      <c r="P34" s="36">
        <f t="shared" si="9"/>
        <v>0</v>
      </c>
      <c r="Q34" s="36">
        <f t="shared" si="9"/>
        <v>0</v>
      </c>
      <c r="R34" s="36">
        <f t="shared" si="9"/>
        <v>0</v>
      </c>
      <c r="S34" s="36">
        <f t="shared" ref="S34:T34" si="10">SUM(S21:S29)</f>
        <v>0</v>
      </c>
      <c r="T34" s="36">
        <f t="shared" si="10"/>
        <v>0</v>
      </c>
      <c r="U34" s="36">
        <f t="shared" si="9"/>
        <v>6083780</v>
      </c>
      <c r="V34" s="36">
        <f t="shared" si="9"/>
        <v>-6083780</v>
      </c>
      <c r="W34" s="36">
        <f t="shared" si="9"/>
        <v>0</v>
      </c>
      <c r="X34" s="36">
        <f t="shared" si="9"/>
        <v>0</v>
      </c>
      <c r="Y34" s="36">
        <f t="shared" si="9"/>
        <v>0</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f>H30</f>
        <v>14814630</v>
      </c>
      <c r="I36" s="33">
        <f t="shared" ref="I36:V36" si="11">I30</f>
        <v>-33895</v>
      </c>
      <c r="J36" s="33">
        <f t="shared" si="11"/>
        <v>0</v>
      </c>
      <c r="K36" s="33">
        <f t="shared" si="11"/>
        <v>191958</v>
      </c>
      <c r="L36" s="33">
        <f t="shared" si="11"/>
        <v>400340</v>
      </c>
      <c r="M36" s="33">
        <f t="shared" si="11"/>
        <v>0</v>
      </c>
      <c r="N36" s="33">
        <f t="shared" si="11"/>
        <v>0</v>
      </c>
      <c r="O36" s="33">
        <f t="shared" si="11"/>
        <v>1422588</v>
      </c>
      <c r="P36" s="33">
        <f t="shared" si="11"/>
        <v>133711</v>
      </c>
      <c r="Q36" s="33">
        <f t="shared" si="11"/>
        <v>0</v>
      </c>
      <c r="R36" s="33">
        <f t="shared" si="11"/>
        <v>0</v>
      </c>
      <c r="S36" s="33">
        <f t="shared" si="11"/>
        <v>0</v>
      </c>
      <c r="T36" s="33">
        <f t="shared" si="11"/>
        <v>59963</v>
      </c>
      <c r="U36" s="33">
        <f t="shared" si="11"/>
        <v>-11810386</v>
      </c>
      <c r="V36" s="33">
        <f t="shared" si="11"/>
        <v>1239183</v>
      </c>
      <c r="W36" s="37">
        <f>H36+I36+J36+K36-L36+M36+N36+O36+P36+Q36+R36+U36+V36+S36+T36</f>
        <v>5617412</v>
      </c>
      <c r="X36" s="33">
        <v>0</v>
      </c>
      <c r="Y36" s="37">
        <f t="shared" ref="Y36:Y38" si="12">W36+X36</f>
        <v>5617412</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14814630</v>
      </c>
      <c r="I39" s="34">
        <f t="shared" ref="I39:Y39" si="14">I36+I37+I38</f>
        <v>-33895</v>
      </c>
      <c r="J39" s="34">
        <f t="shared" si="14"/>
        <v>0</v>
      </c>
      <c r="K39" s="34">
        <f t="shared" si="14"/>
        <v>191958</v>
      </c>
      <c r="L39" s="34">
        <f t="shared" si="14"/>
        <v>400340</v>
      </c>
      <c r="M39" s="34">
        <f t="shared" si="14"/>
        <v>0</v>
      </c>
      <c r="N39" s="34">
        <f t="shared" si="14"/>
        <v>0</v>
      </c>
      <c r="O39" s="34">
        <f t="shared" si="14"/>
        <v>1422588</v>
      </c>
      <c r="P39" s="34">
        <f t="shared" si="14"/>
        <v>133711</v>
      </c>
      <c r="Q39" s="34">
        <f t="shared" si="14"/>
        <v>0</v>
      </c>
      <c r="R39" s="34">
        <f t="shared" si="14"/>
        <v>0</v>
      </c>
      <c r="S39" s="34">
        <f t="shared" si="14"/>
        <v>0</v>
      </c>
      <c r="T39" s="34">
        <f t="shared" si="14"/>
        <v>59963</v>
      </c>
      <c r="U39" s="34">
        <f t="shared" si="14"/>
        <v>-11810386</v>
      </c>
      <c r="V39" s="34">
        <f t="shared" si="14"/>
        <v>1239183</v>
      </c>
      <c r="W39" s="34">
        <f t="shared" si="14"/>
        <v>5617412</v>
      </c>
      <c r="X39" s="34">
        <f t="shared" si="14"/>
        <v>0</v>
      </c>
      <c r="Y39" s="34">
        <f t="shared" si="14"/>
        <v>5617412</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f>Bilanca!I95</f>
        <v>161293</v>
      </c>
      <c r="W40" s="37">
        <f t="shared" ref="W40:W58" si="15">H40+I40+J40+K40-L40+M40+N40+O40+P40+Q40+R40+U40+V40+S40+T40</f>
        <v>161293</v>
      </c>
      <c r="X40" s="33">
        <v>0</v>
      </c>
      <c r="Y40" s="37">
        <f t="shared" ref="Y40:Y58" si="16">W40+X40</f>
        <v>161293</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f>Bilanca!I84-Bilanca!H84</f>
        <v>-171742</v>
      </c>
      <c r="P42" s="35">
        <v>0</v>
      </c>
      <c r="Q42" s="35">
        <v>0</v>
      </c>
      <c r="R42" s="35">
        <v>0</v>
      </c>
      <c r="S42" s="33">
        <v>0</v>
      </c>
      <c r="T42" s="33">
        <v>0</v>
      </c>
      <c r="U42" s="33">
        <f>-O42</f>
        <v>171742</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f>-72831+83</f>
        <v>-72748</v>
      </c>
      <c r="V48" s="33">
        <v>0</v>
      </c>
      <c r="W48" s="37">
        <f t="shared" si="15"/>
        <v>-72748</v>
      </c>
      <c r="X48" s="33">
        <v>0</v>
      </c>
      <c r="Y48" s="37">
        <f t="shared" si="16"/>
        <v>-72748</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f>V36</f>
        <v>1239183</v>
      </c>
      <c r="V57" s="33">
        <f>-U57</f>
        <v>-1239183</v>
      </c>
      <c r="W57" s="37">
        <f t="shared" si="15"/>
        <v>0</v>
      </c>
      <c r="X57" s="33">
        <v>0</v>
      </c>
      <c r="Y57" s="37">
        <f t="shared" si="16"/>
        <v>0</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14814630</v>
      </c>
      <c r="I59" s="36">
        <f t="shared" ref="I59:Y59" si="17">SUM(I39:I58)</f>
        <v>-33895</v>
      </c>
      <c r="J59" s="36">
        <f t="shared" si="17"/>
        <v>0</v>
      </c>
      <c r="K59" s="36">
        <f t="shared" si="17"/>
        <v>191958</v>
      </c>
      <c r="L59" s="36">
        <f t="shared" si="17"/>
        <v>400340</v>
      </c>
      <c r="M59" s="36">
        <f t="shared" si="17"/>
        <v>0</v>
      </c>
      <c r="N59" s="36">
        <f t="shared" si="17"/>
        <v>0</v>
      </c>
      <c r="O59" s="36">
        <f t="shared" si="17"/>
        <v>1250846</v>
      </c>
      <c r="P59" s="36">
        <f t="shared" si="17"/>
        <v>133711</v>
      </c>
      <c r="Q59" s="36">
        <f t="shared" si="17"/>
        <v>0</v>
      </c>
      <c r="R59" s="36">
        <f t="shared" si="17"/>
        <v>0</v>
      </c>
      <c r="S59" s="36">
        <f t="shared" si="17"/>
        <v>0</v>
      </c>
      <c r="T59" s="36">
        <f t="shared" si="17"/>
        <v>59963</v>
      </c>
      <c r="U59" s="36">
        <f t="shared" si="17"/>
        <v>-10472209</v>
      </c>
      <c r="V59" s="36">
        <f t="shared" si="17"/>
        <v>161293</v>
      </c>
      <c r="W59" s="36">
        <f t="shared" si="17"/>
        <v>5705957</v>
      </c>
      <c r="X59" s="36">
        <f t="shared" si="17"/>
        <v>0</v>
      </c>
      <c r="Y59" s="36">
        <f t="shared" si="17"/>
        <v>5705957</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-171742</v>
      </c>
      <c r="P61" s="37">
        <f t="shared" si="18"/>
        <v>0</v>
      </c>
      <c r="Q61" s="37">
        <f t="shared" si="18"/>
        <v>0</v>
      </c>
      <c r="R61" s="37">
        <f t="shared" si="18"/>
        <v>0</v>
      </c>
      <c r="S61" s="37">
        <f t="shared" ref="S61:T61" si="19">SUM(S41:S49)</f>
        <v>0</v>
      </c>
      <c r="T61" s="37">
        <f t="shared" si="19"/>
        <v>0</v>
      </c>
      <c r="U61" s="37">
        <f t="shared" si="18"/>
        <v>98994</v>
      </c>
      <c r="V61" s="37">
        <f t="shared" si="18"/>
        <v>0</v>
      </c>
      <c r="W61" s="37">
        <f t="shared" si="18"/>
        <v>-72748</v>
      </c>
      <c r="X61" s="37">
        <f t="shared" si="18"/>
        <v>0</v>
      </c>
      <c r="Y61" s="37">
        <f t="shared" si="18"/>
        <v>-72748</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-171742</v>
      </c>
      <c r="P62" s="37">
        <f t="shared" si="20"/>
        <v>0</v>
      </c>
      <c r="Q62" s="37">
        <f t="shared" si="20"/>
        <v>0</v>
      </c>
      <c r="R62" s="37">
        <f t="shared" si="20"/>
        <v>0</v>
      </c>
      <c r="S62" s="37">
        <f t="shared" ref="S62:T62" si="21">S40+S61</f>
        <v>0</v>
      </c>
      <c r="T62" s="37">
        <f t="shared" si="21"/>
        <v>0</v>
      </c>
      <c r="U62" s="37">
        <f t="shared" si="20"/>
        <v>98994</v>
      </c>
      <c r="V62" s="37">
        <f t="shared" si="20"/>
        <v>161293</v>
      </c>
      <c r="W62" s="37">
        <f t="shared" si="20"/>
        <v>88545</v>
      </c>
      <c r="X62" s="37">
        <f t="shared" si="20"/>
        <v>0</v>
      </c>
      <c r="Y62" s="37">
        <f t="shared" si="20"/>
        <v>88545</v>
      </c>
    </row>
    <row r="63" spans="1:25" ht="29.25" customHeight="1" x14ac:dyDescent="0.25">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1239183</v>
      </c>
      <c r="V63" s="38">
        <f t="shared" si="22"/>
        <v>-1239183</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6">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X30 H36:Y59 H30:V30 U7:U13 H7:M18 R7:R15 P15:P16 Q16 Q7:Q14 N7:O16 P7:P13 H20:T20 V7:V12 U28:V28 W7:W30 Y7:Y30 X7:X10 S7:T10 T12" xr:uid="{00000000-0002-0000-0500-000004000000}">
      <formula1>9999999999</formula1>
    </dataValidation>
    <dataValidation type="whole" operator="lessThanOrEqual" allowBlank="1" showInputMessage="1" showErrorMessage="1" errorTitle="Pogrešan upis" error="Dopušten je upis samo negativnih cjelobrojnih vrijednosti ili nule" sqref="H21:T29 H19:V19 N17:V18 R16:V16 Q15 P14 S11:S15 T13:T15 U14:U15 V13:V15 U20:V27 U29:V29 X11:X29 T11" xr:uid="{AC6F5DBD-8798-4B17-9D9E-7E92D951CA1F}">
      <formula1>0</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110" zoomScaleNormal="110" workbookViewId="0">
      <selection activeCell="K9" sqref="K9"/>
    </sheetView>
  </sheetViews>
  <sheetFormatPr defaultRowHeight="13.2" x14ac:dyDescent="0.25"/>
  <cols>
    <col min="9" max="9" width="95" customWidth="1"/>
  </cols>
  <sheetData>
    <row r="1" spans="1:9" ht="30" customHeight="1" x14ac:dyDescent="0.25">
      <c r="A1" s="302" t="s">
        <v>463</v>
      </c>
      <c r="B1" s="302"/>
      <c r="C1" s="302"/>
      <c r="D1" s="302"/>
      <c r="E1" s="302"/>
      <c r="F1" s="302"/>
      <c r="G1" s="302"/>
      <c r="H1" s="302"/>
      <c r="I1" s="302"/>
    </row>
    <row r="2" spans="1:9" ht="30" customHeight="1" x14ac:dyDescent="0.25">
      <c r="A2" s="302"/>
      <c r="B2" s="302"/>
      <c r="C2" s="302"/>
      <c r="D2" s="302"/>
      <c r="E2" s="302"/>
      <c r="F2" s="302"/>
      <c r="G2" s="302"/>
      <c r="H2" s="302"/>
      <c r="I2" s="302"/>
    </row>
    <row r="3" spans="1:9" ht="30" customHeight="1" x14ac:dyDescent="0.25">
      <c r="A3" s="302"/>
      <c r="B3" s="302"/>
      <c r="C3" s="302"/>
      <c r="D3" s="302"/>
      <c r="E3" s="302"/>
      <c r="F3" s="302"/>
      <c r="G3" s="302"/>
      <c r="H3" s="302"/>
      <c r="I3" s="302"/>
    </row>
    <row r="4" spans="1:9" ht="49.5" customHeight="1" x14ac:dyDescent="0.25">
      <c r="A4" s="302"/>
      <c r="B4" s="302"/>
      <c r="C4" s="302"/>
      <c r="D4" s="302"/>
      <c r="E4" s="302"/>
      <c r="F4" s="302"/>
      <c r="G4" s="302"/>
      <c r="H4" s="302"/>
      <c r="I4" s="302"/>
    </row>
    <row r="5" spans="1:9" ht="49.5" customHeight="1" x14ac:dyDescent="0.25">
      <c r="A5" s="302"/>
      <c r="B5" s="302"/>
      <c r="C5" s="302"/>
      <c r="D5" s="302"/>
      <c r="E5" s="302"/>
      <c r="F5" s="302"/>
      <c r="G5" s="302"/>
      <c r="H5" s="302"/>
      <c r="I5" s="302"/>
    </row>
    <row r="6" spans="1:9" ht="49.5" customHeight="1" x14ac:dyDescent="0.25">
      <c r="A6" s="302"/>
      <c r="B6" s="302"/>
      <c r="C6" s="302"/>
      <c r="D6" s="302"/>
      <c r="E6" s="302"/>
      <c r="F6" s="302"/>
      <c r="G6" s="302"/>
      <c r="H6" s="302"/>
      <c r="I6" s="302"/>
    </row>
    <row r="7" spans="1:9" ht="49.5" customHeight="1" x14ac:dyDescent="0.25">
      <c r="A7" s="302"/>
      <c r="B7" s="302"/>
      <c r="C7" s="302"/>
      <c r="D7" s="302"/>
      <c r="E7" s="302"/>
      <c r="F7" s="302"/>
      <c r="G7" s="302"/>
      <c r="H7" s="302"/>
      <c r="I7" s="302"/>
    </row>
    <row r="8" spans="1:9" ht="49.5" customHeight="1" x14ac:dyDescent="0.25">
      <c r="A8" s="302"/>
      <c r="B8" s="302"/>
      <c r="C8" s="302"/>
      <c r="D8" s="302"/>
      <c r="E8" s="302"/>
      <c r="F8" s="302"/>
      <c r="G8" s="302"/>
      <c r="H8" s="302"/>
      <c r="I8" s="302"/>
    </row>
    <row r="9" spans="1:9" ht="49.5" customHeight="1" x14ac:dyDescent="0.25">
      <c r="A9" s="302"/>
      <c r="B9" s="302"/>
      <c r="C9" s="302"/>
      <c r="D9" s="302"/>
      <c r="E9" s="302"/>
      <c r="F9" s="302"/>
      <c r="G9" s="302"/>
      <c r="H9" s="302"/>
      <c r="I9" s="302"/>
    </row>
    <row r="10" spans="1:9" ht="49.5" customHeight="1" x14ac:dyDescent="0.25">
      <c r="A10" s="302"/>
      <c r="B10" s="302"/>
      <c r="C10" s="302"/>
      <c r="D10" s="302"/>
      <c r="E10" s="302"/>
      <c r="F10" s="302"/>
      <c r="G10" s="302"/>
      <c r="H10" s="302"/>
      <c r="I10" s="302"/>
    </row>
    <row r="11" spans="1:9" ht="49.5" customHeight="1" x14ac:dyDescent="0.25">
      <c r="A11" s="302"/>
      <c r="B11" s="302"/>
      <c r="C11" s="302"/>
      <c r="D11" s="302"/>
      <c r="E11" s="302"/>
      <c r="F11" s="302"/>
      <c r="G11" s="302"/>
      <c r="H11" s="302"/>
      <c r="I11" s="302"/>
    </row>
    <row r="12" spans="1:9" ht="49.5" customHeight="1" x14ac:dyDescent="0.25">
      <c r="A12" s="302"/>
      <c r="B12" s="302"/>
      <c r="C12" s="302"/>
      <c r="D12" s="302"/>
      <c r="E12" s="302"/>
      <c r="F12" s="302"/>
      <c r="G12" s="302"/>
      <c r="H12" s="302"/>
      <c r="I12" s="302"/>
    </row>
    <row r="13" spans="1:9" ht="49.5" customHeight="1" x14ac:dyDescent="0.25">
      <c r="A13" s="302"/>
      <c r="B13" s="302"/>
      <c r="C13" s="302"/>
      <c r="D13" s="302"/>
      <c r="E13" s="302"/>
      <c r="F13" s="302"/>
      <c r="G13" s="302"/>
      <c r="H13" s="302"/>
      <c r="I13" s="302"/>
    </row>
    <row r="14" spans="1:9" ht="49.5" customHeight="1" x14ac:dyDescent="0.25">
      <c r="A14" s="302"/>
      <c r="B14" s="302"/>
      <c r="C14" s="302"/>
      <c r="D14" s="302"/>
      <c r="E14" s="302"/>
      <c r="F14" s="302"/>
      <c r="G14" s="302"/>
      <c r="H14" s="302"/>
      <c r="I14" s="302"/>
    </row>
    <row r="15" spans="1:9" ht="49.5" customHeight="1" x14ac:dyDescent="0.25">
      <c r="A15" s="302"/>
      <c r="B15" s="302"/>
      <c r="C15" s="302"/>
      <c r="D15" s="302"/>
      <c r="E15" s="302"/>
      <c r="F15" s="302"/>
      <c r="G15" s="302"/>
      <c r="H15" s="302"/>
      <c r="I15" s="302"/>
    </row>
    <row r="16" spans="1:9" ht="49.5" customHeight="1" x14ac:dyDescent="0.25">
      <c r="A16" s="302"/>
      <c r="B16" s="302"/>
      <c r="C16" s="302"/>
      <c r="D16" s="302"/>
      <c r="E16" s="302"/>
      <c r="F16" s="302"/>
      <c r="G16" s="302"/>
      <c r="H16" s="302"/>
      <c r="I16" s="302"/>
    </row>
    <row r="17" spans="1:9" ht="49.5" customHeight="1" x14ac:dyDescent="0.25">
      <c r="A17" s="302"/>
      <c r="B17" s="302"/>
      <c r="C17" s="302"/>
      <c r="D17" s="302"/>
      <c r="E17" s="302"/>
      <c r="F17" s="302"/>
      <c r="G17" s="302"/>
      <c r="H17" s="302"/>
      <c r="I17" s="302"/>
    </row>
    <row r="18" spans="1:9" ht="49.5" customHeight="1" x14ac:dyDescent="0.25">
      <c r="A18" s="302"/>
      <c r="B18" s="302"/>
      <c r="C18" s="302"/>
      <c r="D18" s="302"/>
      <c r="E18" s="302"/>
      <c r="F18" s="302"/>
      <c r="G18" s="302"/>
      <c r="H18" s="302"/>
      <c r="I18" s="302"/>
    </row>
    <row r="19" spans="1:9" ht="49.5" customHeight="1" x14ac:dyDescent="0.25">
      <c r="A19" s="302"/>
      <c r="B19" s="302"/>
      <c r="C19" s="302"/>
      <c r="D19" s="302"/>
      <c r="E19" s="302"/>
      <c r="F19" s="302"/>
      <c r="G19" s="302"/>
      <c r="H19" s="302"/>
      <c r="I19" s="302"/>
    </row>
    <row r="20" spans="1:9" ht="49.5" customHeight="1" x14ac:dyDescent="0.25">
      <c r="A20" s="302"/>
      <c r="B20" s="302"/>
      <c r="C20" s="302"/>
      <c r="D20" s="302"/>
      <c r="E20" s="302"/>
      <c r="F20" s="302"/>
      <c r="G20" s="302"/>
      <c r="H20" s="302"/>
      <c r="I20" s="302"/>
    </row>
    <row r="21" spans="1:9" ht="49.5" customHeight="1" x14ac:dyDescent="0.25">
      <c r="A21" s="302"/>
      <c r="B21" s="302"/>
      <c r="C21" s="302"/>
      <c r="D21" s="302"/>
      <c r="E21" s="302"/>
      <c r="F21" s="302"/>
      <c r="G21" s="302"/>
      <c r="H21" s="302"/>
      <c r="I21" s="302"/>
    </row>
    <row r="22" spans="1:9" ht="49.5" customHeight="1" x14ac:dyDescent="0.25">
      <c r="A22" s="302"/>
      <c r="B22" s="302"/>
      <c r="C22" s="302"/>
      <c r="D22" s="302"/>
      <c r="E22" s="302"/>
      <c r="F22" s="302"/>
      <c r="G22" s="302"/>
      <c r="H22" s="302"/>
      <c r="I22" s="302"/>
    </row>
    <row r="23" spans="1:9" ht="49.5" customHeight="1" x14ac:dyDescent="0.25">
      <c r="A23" s="302"/>
      <c r="B23" s="302"/>
      <c r="C23" s="302"/>
      <c r="D23" s="302"/>
      <c r="E23" s="302"/>
      <c r="F23" s="302"/>
      <c r="G23" s="302"/>
      <c r="H23" s="302"/>
      <c r="I23" s="302"/>
    </row>
    <row r="24" spans="1:9" ht="49.5" customHeight="1" x14ac:dyDescent="0.25">
      <c r="A24" s="302"/>
      <c r="B24" s="302"/>
      <c r="C24" s="302"/>
      <c r="D24" s="302"/>
      <c r="E24" s="302"/>
      <c r="F24" s="302"/>
      <c r="G24" s="302"/>
      <c r="H24" s="302"/>
      <c r="I24" s="302"/>
    </row>
    <row r="25" spans="1:9" ht="54" customHeight="1" x14ac:dyDescent="0.25">
      <c r="A25" s="302"/>
      <c r="B25" s="302"/>
      <c r="C25" s="302"/>
      <c r="D25" s="302"/>
      <c r="E25" s="302"/>
      <c r="F25" s="302"/>
      <c r="G25" s="302"/>
      <c r="H25" s="302"/>
      <c r="I25" s="302"/>
    </row>
    <row r="26" spans="1:9" ht="21" customHeight="1" x14ac:dyDescent="0.25">
      <c r="A26" s="302"/>
      <c r="B26" s="302"/>
      <c r="C26" s="302"/>
      <c r="D26" s="302"/>
      <c r="E26" s="302"/>
      <c r="F26" s="302"/>
      <c r="G26" s="302"/>
      <c r="H26" s="302"/>
      <c r="I26" s="302"/>
    </row>
    <row r="27" spans="1:9" ht="21" customHeight="1" x14ac:dyDescent="0.25">
      <c r="A27" s="302"/>
      <c r="B27" s="302"/>
      <c r="C27" s="302"/>
      <c r="D27" s="302"/>
      <c r="E27" s="302"/>
      <c r="F27" s="302"/>
      <c r="G27" s="302"/>
      <c r="H27" s="302"/>
      <c r="I27" s="302"/>
    </row>
    <row r="28" spans="1:9" ht="21" customHeight="1" x14ac:dyDescent="0.25">
      <c r="A28" s="302"/>
      <c r="B28" s="302"/>
      <c r="C28" s="302"/>
      <c r="D28" s="302"/>
      <c r="E28" s="302"/>
      <c r="F28" s="302"/>
      <c r="G28" s="302"/>
      <c r="H28" s="302"/>
      <c r="I28" s="302"/>
    </row>
    <row r="29" spans="1:9" ht="21" customHeight="1" x14ac:dyDescent="0.25">
      <c r="A29" s="302"/>
      <c r="B29" s="302"/>
      <c r="C29" s="302"/>
      <c r="D29" s="302"/>
      <c r="E29" s="302"/>
      <c r="F29" s="302"/>
      <c r="G29" s="302"/>
      <c r="H29" s="302"/>
      <c r="I29" s="302"/>
    </row>
    <row r="30" spans="1:9" ht="21" customHeight="1" x14ac:dyDescent="0.25">
      <c r="A30" s="302"/>
      <c r="B30" s="302"/>
      <c r="C30" s="302"/>
      <c r="D30" s="302"/>
      <c r="E30" s="302"/>
      <c r="F30" s="302"/>
      <c r="G30" s="302"/>
      <c r="H30" s="302"/>
      <c r="I30" s="302"/>
    </row>
    <row r="31" spans="1:9" ht="21" customHeight="1" x14ac:dyDescent="0.25">
      <c r="A31" s="302"/>
      <c r="B31" s="302"/>
      <c r="C31" s="302"/>
      <c r="D31" s="302"/>
      <c r="E31" s="302"/>
      <c r="F31" s="302"/>
      <c r="G31" s="302"/>
      <c r="H31" s="302"/>
      <c r="I31" s="302"/>
    </row>
    <row r="32" spans="1:9" ht="21" customHeight="1" x14ac:dyDescent="0.25">
      <c r="A32" s="302"/>
      <c r="B32" s="302"/>
      <c r="C32" s="302"/>
      <c r="D32" s="302"/>
      <c r="E32" s="302"/>
      <c r="F32" s="302"/>
      <c r="G32" s="302"/>
      <c r="H32" s="302"/>
      <c r="I32" s="302"/>
    </row>
    <row r="33" spans="1:9" ht="21" customHeight="1" x14ac:dyDescent="0.25">
      <c r="A33" s="302"/>
      <c r="B33" s="302"/>
      <c r="C33" s="302"/>
      <c r="D33" s="302"/>
      <c r="E33" s="302"/>
      <c r="F33" s="302"/>
      <c r="G33" s="302"/>
      <c r="H33" s="302"/>
      <c r="I33" s="302"/>
    </row>
    <row r="34" spans="1:9" ht="21" customHeight="1" x14ac:dyDescent="0.25">
      <c r="A34" s="302"/>
      <c r="B34" s="302"/>
      <c r="C34" s="302"/>
      <c r="D34" s="302"/>
      <c r="E34" s="302"/>
      <c r="F34" s="302"/>
      <c r="G34" s="302"/>
      <c r="H34" s="302"/>
      <c r="I34" s="302"/>
    </row>
    <row r="35" spans="1:9" ht="21" customHeight="1" x14ac:dyDescent="0.25">
      <c r="A35" s="302"/>
      <c r="B35" s="302"/>
      <c r="C35" s="302"/>
      <c r="D35" s="302"/>
      <c r="E35" s="302"/>
      <c r="F35" s="302"/>
      <c r="G35" s="302"/>
      <c r="H35" s="302"/>
      <c r="I35" s="302"/>
    </row>
    <row r="36" spans="1:9" ht="21" customHeight="1" x14ac:dyDescent="0.25">
      <c r="A36" s="302"/>
      <c r="B36" s="302"/>
      <c r="C36" s="302"/>
      <c r="D36" s="302"/>
      <c r="E36" s="302"/>
      <c r="F36" s="302"/>
      <c r="G36" s="302"/>
      <c r="H36" s="302"/>
      <c r="I36" s="302"/>
    </row>
    <row r="37" spans="1:9" ht="21" customHeight="1" x14ac:dyDescent="0.25">
      <c r="A37" s="302"/>
      <c r="B37" s="302"/>
      <c r="C37" s="302"/>
      <c r="D37" s="302"/>
      <c r="E37" s="302"/>
      <c r="F37" s="302"/>
      <c r="G37" s="302"/>
      <c r="H37" s="302"/>
      <c r="I37" s="302"/>
    </row>
    <row r="38" spans="1:9" ht="21" customHeight="1" x14ac:dyDescent="0.25">
      <c r="A38" s="302"/>
      <c r="B38" s="302"/>
      <c r="C38" s="302"/>
      <c r="D38" s="302"/>
      <c r="E38" s="302"/>
      <c r="F38" s="302"/>
      <c r="G38" s="302"/>
      <c r="H38" s="302"/>
      <c r="I38" s="302"/>
    </row>
    <row r="39" spans="1:9" ht="21" customHeight="1" x14ac:dyDescent="0.25">
      <c r="A39" s="302"/>
      <c r="B39" s="302"/>
      <c r="C39" s="302"/>
      <c r="D39" s="302"/>
      <c r="E39" s="302"/>
      <c r="F39" s="302"/>
      <c r="G39" s="302"/>
      <c r="H39" s="302"/>
      <c r="I39" s="302"/>
    </row>
    <row r="40" spans="1:9" ht="20.25" customHeight="1" x14ac:dyDescent="0.25">
      <c r="A40" s="302"/>
      <c r="B40" s="302"/>
      <c r="C40" s="302"/>
      <c r="D40" s="302"/>
      <c r="E40" s="302"/>
      <c r="F40" s="302"/>
      <c r="G40" s="302"/>
      <c r="H40" s="302"/>
      <c r="I40" s="30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2090b57c-2e4d-4ed9-b313-510fc704fe75"/>
    <ds:schemaRef ds:uri="http://schemas.microsoft.com/office/infopath/2007/PartnerControls"/>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Bilješke!_Hlk160047679</vt:lpstr>
      <vt:lpstr>Bilješke!_Hlk181031889</vt:lpstr>
      <vt:lpstr>NT_D!Print_Area</vt:lpstr>
      <vt:lpstr>NT_I!Print_Area</vt:lpstr>
      <vt:lpstr>'Opći podaci'!Print_Area</vt:lpstr>
      <vt:lpstr>PK!Print_Area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Krešimir Tomljanović</cp:lastModifiedBy>
  <cp:lastPrinted>2018-04-25T06:49:36Z</cp:lastPrinted>
  <dcterms:created xsi:type="dcterms:W3CDTF">2008-10-17T11:51:54Z</dcterms:created>
  <dcterms:modified xsi:type="dcterms:W3CDTF">2025-07-24T12:20:52Z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