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C:\Users\Voditeljfinancijaira\Desktop\TFI\SRPI\Q3_2024\"/>
    </mc:Choice>
  </mc:AlternateContent>
  <xr:revisionPtr revIDLastSave="0" documentId="13_ncr:1_{436E5485-849C-4B52-A335-6726A83D2E87}" xr6:coauthVersionLast="47" xr6:coauthVersionMax="47" xr10:uidLastSave="{00000000-0000-0000-0000-000000000000}"/>
  <bookViews>
    <workbookView xWindow="-120" yWindow="-120" windowWidth="29040" windowHeight="175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7" i="22"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<sst xmlns="http://schemas.openxmlformats.org/spreadsheetml/2006/main" count="535" uniqueCount="469">
  <si>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</si>
  <si>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</si>
  <si>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</si>
  <si>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</si>
  <si>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</si>
  <si>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</si>
  <si>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</si>
  <si>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</si>
  <si>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</si>
  <si>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</si>
  <si>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</si>
  <si>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</si>
  <si>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</si>
  <si>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</si>
  <si>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</si>
  <si>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</si>
  <si>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</si>
  <si>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</si>
  <si>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</si>
  <si>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</si>
  <si>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</si>
  <si>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</si>
  <si>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</si>
  <si>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</si>
  <si>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</si>
  <si>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</si>
  <si>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</si>
  <si>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</si>
  <si>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</si>
  <si>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</si>
  <si>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</si>
  <si>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</si>
  <si>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</si>
  <si>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</si>
  <si>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</si>
  <si>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</si>
  <si>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</si>
  <si>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</si>
  <si>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</si>
  <si>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</si>
  <si>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</si>
  <si>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</si>
  <si>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</si>
  <si>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</si>
  <si>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</si>
  <si>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</si>
  <si>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</si>
  <si>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</si>
  <si>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</si>
  <si>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</si>
  <si>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</si>
  <si>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</si>
  <si>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</si>
  <si>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</si>
  <si>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</si>
  <si>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</si>
  <si>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</si>
  <si>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</si>
  <si>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</si>
  <si>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</si>
  <si>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</si>
  <si>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</si>
  <si>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</si>
  <si>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</si>
  <si>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</si>
  <si>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</si>
  <si>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</si>
  <si>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</si>
  <si>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</si>
  <si>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</si>
  <si>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</si>
  <si>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</si>
  <si>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</si>
  <si>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</si>
  <si>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</si>
  <si>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</si>
  <si>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</si>
  <si>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</si>
  <si>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</si>
  <si>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</si>
  <si>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</si>
  <si>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</si>
  <si>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</si>
  <si>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</si>
  <si>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</si>
  <si>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</si>
  <si>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</si>
  <si>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</si>
  <si>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</si>
  <si>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</si>
  <si>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</si>
  <si>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</si>
  <si>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</si>
  <si>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</si>
  <si>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</si>
  <si>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</si>
  <si>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</si>
  <si>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</si>
  <si>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</si>
  <si>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</si>
  <si>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</si>
  <si>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</si>
  <si>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</si>
  <si>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</si>
  <si>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</si>
  <si>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</si>
  <si>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</si>
  <si>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</si>
  <si>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</si>
  <si>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</si>
  <si>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</si>
  <si>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</si>
  <si>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</si>
  <si>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</si>
  <si>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</si>
  <si>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</si>
  <si>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</si>
  <si>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</si>
  <si>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</si>
  <si>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</si>
  <si>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</si>
  <si>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</si>
  <si>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</si>
  <si>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</si>
  <si>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</si>
  <si>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</si>
  <si>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</si>
  <si>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</si>
  <si>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</si>
  <si>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</si>
  <si>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</si>
  <si>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</si>
  <si>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</si>
  <si>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</si>
  <si>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</si>
  <si>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</si>
  <si>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</si>
  <si>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</si>
  <si>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</si>
  <si>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</si>
  <si>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</si>
  <si>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</si>
  <si>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</si>
  <si>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</si>
  <si>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</si>
  <si>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</si>
  <si>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</si>
  <si>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</si>
  <si>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</si>
  <si>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</si>
  <si>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</si>
  <si>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</si>
  <si>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</si>
  <si>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</si>
  <si>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</si>
  <si>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</si>
  <si>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</si>
  <si>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</si>
  <si>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</si>
  <si>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</si>
  <si>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</si>
  <si>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</si>
  <si>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</si>
  <si>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</si>
  <si>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</si>
  <si>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</si>
  <si>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</si>
  <si>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</si>
  <si>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</si>
  <si>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</si>
  <si>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</si>
  <si>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</si>
  <si>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</si>
  <si>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</si>
  <si>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</si>
  <si>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</si>
  <si>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</si>
  <si>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</si>
  <si>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</si>
  <si>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</si>
  <si>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</si>
  <si>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</si>
  <si>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</si>
  <si>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</si>
  <si>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</si>
  <si>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</si>
  <si>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</si>
  <si>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</si>
  <si>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</si>
  <si>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</si>
  <si>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</si>
  <si>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</si>
  <si>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</si>
  <si>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</si>
  <si>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</si>
  <si>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</si>
  <si>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</si>
  <si>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</si>
  <si>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</si>
  <si>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</si>
  <si>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</si>
  <si>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</si>
  <si>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</si>
  <si>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</si>
  <si>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</si>
  <si>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</si>
  <si>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</si>
  <si>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</si>
  <si>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</si>
  <si>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</si>
  <si>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</si>
  <si>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</si>
  <si>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</si>
  <si>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</si>
  <si>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</si>
  <si>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</si>
  <si>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</si>
  <si>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</si>
  <si>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</si>
  <si>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</si>
  <si>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</si>
  <si>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</si>
  <si>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</si>
  <si>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</si>
  <si>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</si>
  <si>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</si>
  <si>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</si>
  <si>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</si>
  <si>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</si>
  <si>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</si>
  <si>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</si>
  <si>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</si>
  <si>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</si>
  <si>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</si>
  <si>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</si>
  <si>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</si>
  <si>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</si>
  <si>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</si>
  <si>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</si>
  <si>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</si>
  <si>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</si>
  <si>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</si>
  <si>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</si>
  <si>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</si>
  <si>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</si>
  <si>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</si>
  <si>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</si>
  <si>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</si>
  <si>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</si>
  <si>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</si>
  <si>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</si>
  <si>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</si>
  <si>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</si>
  <si>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</si>
  <si>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</si>
  <si>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</si>
  <si>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</si>
  <si>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</si>
  <si>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</si>
  <si>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</si>
  <si>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</si>
  <si>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</si>
  <si>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</si>
  <si>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</si>
  <si>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</si>
  <si>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</si>
  <si>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</si>
  <si>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</si>
  <si>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</si>
  <si>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</si>
  <si>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</si>
  <si>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</si>
  <si>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</si>
  <si>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</si>
  <si>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</si>
  <si>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</si>
  <si>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</si>
  <si>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</si>
  <si>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</si>
  <si>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</si>
  <si>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</si>
  <si>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</si>
  <si>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</si>
  <si>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</si>
  <si>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</si>
  <si>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</si>
  <si>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</si>
  <si>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</si>
  <si>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</si>
  <si>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</si>
  <si>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</si>
  <si>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</si>
  <si>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</si>
  <si>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</si>
  <si>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</si>
  <si>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</si>
  <si>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</si>
  <si>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</si>
  <si>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</si>
  <si>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</si>
  <si>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</si>
  <si>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</si>
  <si>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</si>
  <si>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</si>
  <si>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</si>
  <si>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</si>
  <si>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</si>
  <si>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</si>
  <si>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</si>
  <si>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</si>
  <si>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</si>
  <si>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</si>
  <si>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</si>
  <si>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</si>
  <si>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</si>
  <si>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</si>
  <si>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</si>
  <si>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</si>
  <si>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</si>
  <si>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</si>
  <si>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</si>
  <si>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</si>
  <si>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</si>
  <si>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</si>
  <si>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</si>
  <si>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</si>
  <si>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</si>
  <si>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</si>
  <si>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</si>
  <si>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</si>
  <si>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</si>
  <si>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</si>
  <si>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</si>
  <si>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</si>
  <si>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</si>
  <si>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</si>
  <si>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</si>
  <si>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</si>
  <si>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</si>
  <si>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</si>
  <si>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</si>
  <si>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</si>
  <si>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</si>
  <si>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</si>
  <si>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</si>
  <si>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</si>
  <si>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</si>
  <si>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</si>
  <si>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</si>
  <si>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</si>
  <si>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</si>
  <si>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</si>
  <si>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</si>
  <si>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</si>
  <si>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</si>
  <si>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</si>
  <si>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</si>
  <si>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</si>
  <si>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</si>
  <si>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</si>
  <si>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</si>
  <si>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</si>
  <si>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</si>
  <si>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</si>
  <si>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</si>
  <si>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</si>
  <si>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</si>
  <si>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</si>
  <si>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</si>
  <si>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</si>
  <si>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</si>
  <si>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</si>
  <si>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</si>
  <si>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</si>
  <si>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</si>
  <si>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</si>
  <si>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</si>
  <si>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</si>
  <si>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</si>
  <si>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</si>
  <si>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</si>
  <si>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</si>
  <si>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</si>
  <si>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</si>
  <si>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</si>
  <si>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</si>
  <si>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</si>
  <si>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</si>
  <si>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</si>
  <si>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</si>
  <si>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</si>
  <si>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</si>
  <si>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</si>
  <si>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</si>
  <si>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</si>
  <si>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</si>
  <si>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</si>
  <si>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</si>
  <si>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</si>
  <si>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</si>
  <si>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</si>
  <si>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</si>
  <si>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</si>
  <si>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</si>
  <si>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</si>
  <si>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</si>
  <si>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</si>
  <si>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</si>
  <si>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</si>
  <si>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</si>
  <si>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</si>
  <si>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</si>
  <si>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</si>
  <si>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</si>
  <si>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</si>
  <si>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</si>
  <si>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</si>
  <si>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</si>
  <si>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</si>
  <si>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</si>
  <si>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</si>
  <si>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</si>
  <si>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</si>
  <si>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</si>
  <si>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</si>
  <si>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</si>
  <si>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</si>
  <si>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</si>
  <si>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</si>
  <si>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</si>
  <si>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</si>
  <si>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</si>
  <si>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</si>
  <si>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</si>
  <si>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</si>
  <si>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</si>
  <si>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</si>
  <si>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</si>
  <si>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</si>
  <si>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</si>
  <si>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</si>
  <si>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</si>
  <si>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</si>
  <si>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</si>
  <si>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</si>
  <si>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</si>
  <si>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</si>
  <si>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</si>
  <si>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</si>
  <si>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Obveznik: MEDORA HOTELI I LJETOVALIŠTA d.d.</t>
  </si>
  <si>
    <t>03324842</t>
  </si>
  <si>
    <t>HR</t>
  </si>
  <si>
    <t>060008652</t>
  </si>
  <si>
    <t>90637704245</t>
  </si>
  <si>
    <t>2416</t>
  </si>
  <si>
    <t>3157002LOV8L7ILA0941</t>
  </si>
  <si>
    <t>MEDORA HOTELI I LJETOVALIŠTA d.d.</t>
  </si>
  <si>
    <t>PODGORA</t>
  </si>
  <si>
    <t>MRKUŠIĆA DVORI 2</t>
  </si>
  <si>
    <t>www.medorahotels.com/hr</t>
  </si>
  <si>
    <t>Sesar Davor</t>
  </si>
  <si>
    <t>Russell Bedford Croatia - Računovodstvo d.o.o.</t>
  </si>
  <si>
    <t>davor.sesar@russellbedford.hr</t>
  </si>
  <si>
    <t>+38515544350</t>
  </si>
  <si>
    <t>ekomunikacija@medorahotels.com</t>
  </si>
  <si>
    <t>stanje na dan 30.09.2024</t>
  </si>
  <si>
    <t>u razdoblju 01.01.2024. do 30.09.2024.</t>
  </si>
  <si>
    <t xml:space="preserve">BILJEŠKE UZ FINANCIJSKE IZVJEŠTAJE - TFI
(koji se sastavljaju za tromjesečna razdoblja)
Naziv izdavatelja:   MEDORA HOTELI I LJETOVALIŠTA d.d.
OIB:   90637704245
Izvještajno razdoblje: 01.01.2024. do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</si>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</sst>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G7" sqref="G7"/>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45565</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450</v>
      </c>
      <c r="D11" s="168"/>
      <c r="E11" s="108"/>
      <c r="F11" s="132" t="s">
        <v>333</v>
      </c>
      <c r="G11" s="171"/>
      <c r="H11" s="148" t="s">
        <v>451</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452</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453</v>
      </c>
      <c r="D15" s="168"/>
      <c r="E15" s="172"/>
      <c r="F15" s="163"/>
      <c r="G15" s="109" t="s">
        <v>334</v>
      </c>
      <c r="H15" s="148" t="s">
        <v>455</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454</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456</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21327</v>
      </c>
      <c r="D21" s="149"/>
      <c r="E21" s="138"/>
      <c r="F21" s="138"/>
      <c r="G21" s="139" t="s">
        <v>457</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458</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464</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459</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140</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t="s">
        <v>342</v>
      </c>
      <c r="D50" s="149"/>
      <c r="E50" s="150" t="s">
        <v>344</v>
      </c>
      <c r="F50" s="151"/>
      <c r="G50" s="139" t="s">
        <v>461</v>
      </c>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460</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463</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462</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A3" sqref="A3:I3"/>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465</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449</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54959674</v>
      </c>
      <c r="I9" s="82">
        <f>I10+I17+I27+I38+I43</f>
        <v>55059364</v>
      </c>
    </row>
    <row r="10" spans="1:9" ht="12.75" customHeight="1" x14ac:dyDescent="0.2">
      <c r="A10" s="194" t="s">
        <v>5</v>
      </c>
      <c r="B10" s="194"/>
      <c r="C10" s="194"/>
      <c r="D10" s="194"/>
      <c r="E10" s="194"/>
      <c r="F10" s="194"/>
      <c r="G10" s="12">
        <v>3</v>
      </c>
      <c r="H10" s="82">
        <f>H11+H12+H13+H14+H15+H16</f>
        <v>2612172</v>
      </c>
      <c r="I10" s="82">
        <f>I11+I12+I13+I14+I15+I16</f>
        <v>2591060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2612172</v>
      </c>
      <c r="I12" s="18">
        <v>2591060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51490548</v>
      </c>
      <c r="I17" s="82">
        <f>I18+I19+I20+I21+I22+I23+I24+I25+I26</f>
        <v>51611349</v>
      </c>
    </row>
    <row r="18" spans="1:9" ht="12.75" customHeight="1" x14ac:dyDescent="0.2">
      <c r="A18" s="190" t="s">
        <v>13</v>
      </c>
      <c r="B18" s="190"/>
      <c r="C18" s="190"/>
      <c r="D18" s="190"/>
      <c r="E18" s="190"/>
      <c r="F18" s="190"/>
      <c r="G18" s="11">
        <v>11</v>
      </c>
      <c r="H18" s="18">
        <v>23051109</v>
      </c>
      <c r="I18" s="18">
        <v>23051109</v>
      </c>
    </row>
    <row r="19" spans="1:9" ht="12.75" customHeight="1" x14ac:dyDescent="0.2">
      <c r="A19" s="190" t="s">
        <v>14</v>
      </c>
      <c r="B19" s="190"/>
      <c r="C19" s="190"/>
      <c r="D19" s="190"/>
      <c r="E19" s="190"/>
      <c r="F19" s="190"/>
      <c r="G19" s="11">
        <v>12</v>
      </c>
      <c r="H19" s="18">
        <v>26717624</v>
      </c>
      <c r="I19" s="18">
        <v>26386951</v>
      </c>
    </row>
    <row r="20" spans="1:9" ht="12.75" customHeight="1" x14ac:dyDescent="0.2">
      <c r="A20" s="190" t="s">
        <v>15</v>
      </c>
      <c r="B20" s="190"/>
      <c r="C20" s="190"/>
      <c r="D20" s="190"/>
      <c r="E20" s="190"/>
      <c r="F20" s="190"/>
      <c r="G20" s="11">
        <v>13</v>
      </c>
      <c r="H20" s="18">
        <v>1224481</v>
      </c>
      <c r="I20" s="18">
        <v>1292801</v>
      </c>
    </row>
    <row r="21" spans="1:9" ht="12.75" customHeight="1" x14ac:dyDescent="0.2">
      <c r="A21" s="190" t="s">
        <v>16</v>
      </c>
      <c r="B21" s="190"/>
      <c r="C21" s="190"/>
      <c r="D21" s="190"/>
      <c r="E21" s="190"/>
      <c r="F21" s="190"/>
      <c r="G21" s="11">
        <v>14</v>
      </c>
      <c r="H21" s="18">
        <v>306056</v>
      </c>
      <c r="I21" s="18">
        <v>374848</v>
      </c>
    </row>
    <row r="22" spans="1:9" ht="12.75" customHeight="1" x14ac:dyDescent="0.2">
      <c r="A22" s="190" t="s">
        <v>17</v>
      </c>
      <c r="B22" s="190"/>
      <c r="C22" s="190"/>
      <c r="D22" s="190"/>
      <c r="E22" s="190"/>
      <c r="F22" s="190"/>
      <c r="G22" s="11">
        <v>15</v>
      </c>
      <c r="H22" s="18">
        <v>23944</v>
      </c>
      <c r="I22" s="18">
        <v>19447</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166994</v>
      </c>
      <c r="I24" s="18">
        <v>485853</v>
      </c>
    </row>
    <row r="25" spans="1:9" ht="12.75" customHeight="1" x14ac:dyDescent="0.2">
      <c r="A25" s="190" t="s">
        <v>20</v>
      </c>
      <c r="B25" s="190"/>
      <c r="C25" s="190"/>
      <c r="D25" s="190"/>
      <c r="E25" s="190"/>
      <c r="F25" s="190"/>
      <c r="G25" s="11">
        <v>18</v>
      </c>
      <c r="H25" s="18">
        <v>340</v>
      </c>
      <c r="I25" s="18">
        <v>340</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24811</v>
      </c>
      <c r="I27" s="82">
        <f>SUM(I28:I37)</f>
        <v>24812</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14945</v>
      </c>
      <c r="I31" s="18">
        <v>14945</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9866</v>
      </c>
      <c r="I35" s="18">
        <v>9867</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832143</v>
      </c>
      <c r="I43" s="18">
        <v>832143</v>
      </c>
    </row>
    <row r="44" spans="1:9" ht="12.75" customHeight="1" x14ac:dyDescent="0.2">
      <c r="A44" s="192" t="s">
        <v>303</v>
      </c>
      <c r="B44" s="192"/>
      <c r="C44" s="192"/>
      <c r="D44" s="192"/>
      <c r="E44" s="192"/>
      <c r="F44" s="192"/>
      <c r="G44" s="12">
        <v>37</v>
      </c>
      <c r="H44" s="82">
        <f>H45+H53+H60+H70</f>
        <v>2377785</v>
      </c>
      <c r="I44" s="82">
        <f>I45+I53+I60+I70</f>
        <v>5080284</v>
      </c>
    </row>
    <row r="45" spans="1:9" ht="12.75" customHeight="1" x14ac:dyDescent="0.2">
      <c r="A45" s="194" t="s">
        <v>39</v>
      </c>
      <c r="B45" s="194"/>
      <c r="C45" s="194"/>
      <c r="D45" s="194"/>
      <c r="E45" s="194"/>
      <c r="F45" s="194"/>
      <c r="G45" s="12">
        <v>38</v>
      </c>
      <c r="H45" s="82">
        <f>SUM(H46:H52)</f>
        <v>245312</v>
      </c>
      <c r="I45" s="82">
        <f>SUM(I46:I52)</f>
        <v>397948</v>
      </c>
    </row>
    <row r="46" spans="1:9" ht="12.75" customHeight="1" x14ac:dyDescent="0.2">
      <c r="A46" s="190" t="s">
        <v>40</v>
      </c>
      <c r="B46" s="190"/>
      <c r="C46" s="190"/>
      <c r="D46" s="190"/>
      <c r="E46" s="190"/>
      <c r="F46" s="190"/>
      <c r="G46" s="11">
        <v>39</v>
      </c>
      <c r="H46" s="18">
        <v>245312</v>
      </c>
      <c r="I46" s="18">
        <v>397948</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390648</v>
      </c>
      <c r="I53" s="82">
        <f>SUM(I54:I59)</f>
        <v>1880393</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59565</v>
      </c>
      <c r="I56" s="18">
        <v>1704650</v>
      </c>
    </row>
    <row r="57" spans="1:9" ht="12.75" customHeight="1" x14ac:dyDescent="0.2">
      <c r="A57" s="190" t="s">
        <v>51</v>
      </c>
      <c r="B57" s="190"/>
      <c r="C57" s="190"/>
      <c r="D57" s="190"/>
      <c r="E57" s="190"/>
      <c r="F57" s="190"/>
      <c r="G57" s="11">
        <v>50</v>
      </c>
      <c r="H57" s="18">
        <v>4469</v>
      </c>
      <c r="I57" s="18">
        <v>7432</v>
      </c>
    </row>
    <row r="58" spans="1:9" ht="12.75" customHeight="1" x14ac:dyDescent="0.2">
      <c r="A58" s="190" t="s">
        <v>52</v>
      </c>
      <c r="B58" s="190"/>
      <c r="C58" s="190"/>
      <c r="D58" s="190"/>
      <c r="E58" s="190"/>
      <c r="F58" s="190"/>
      <c r="G58" s="11">
        <v>51</v>
      </c>
      <c r="H58" s="18">
        <v>72439</v>
      </c>
      <c r="I58" s="18">
        <v>32895</v>
      </c>
    </row>
    <row r="59" spans="1:9" ht="12.75" customHeight="1" x14ac:dyDescent="0.2">
      <c r="A59" s="190" t="s">
        <v>53</v>
      </c>
      <c r="B59" s="190"/>
      <c r="C59" s="190"/>
      <c r="D59" s="190"/>
      <c r="E59" s="190"/>
      <c r="F59" s="190"/>
      <c r="G59" s="11">
        <v>52</v>
      </c>
      <c r="H59" s="18">
        <v>254175</v>
      </c>
      <c r="I59" s="18">
        <v>135416</v>
      </c>
    </row>
    <row r="60" spans="1:9" ht="12.75" customHeight="1" x14ac:dyDescent="0.2">
      <c r="A60" s="194" t="s">
        <v>54</v>
      </c>
      <c r="B60" s="194"/>
      <c r="C60" s="194"/>
      <c r="D60" s="194"/>
      <c r="E60" s="194"/>
      <c r="F60" s="194"/>
      <c r="G60" s="12">
        <v>53</v>
      </c>
      <c r="H60" s="82">
        <f>SUM(H61:H69)</f>
        <v>2016</v>
      </c>
      <c r="I60" s="82">
        <f>SUM(I61:I69)</f>
        <v>1000000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2016</v>
      </c>
      <c r="I68" s="18">
        <v>1000000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1739809</v>
      </c>
      <c r="I70" s="18">
        <v>1801943</v>
      </c>
    </row>
    <row r="71" spans="1:9" ht="12.75" customHeight="1" x14ac:dyDescent="0.2">
      <c r="A71" s="191" t="s">
        <v>58</v>
      </c>
      <c r="B71" s="191"/>
      <c r="C71" s="191"/>
      <c r="D71" s="191"/>
      <c r="E71" s="191"/>
      <c r="F71" s="191"/>
      <c r="G71" s="11">
        <v>64</v>
      </c>
      <c r="H71" s="18">
        <v>165453</v>
      </c>
      <c r="I71" s="18">
        <v>318122</v>
      </c>
    </row>
    <row r="72" spans="1:9" ht="12.75" customHeight="1" x14ac:dyDescent="0.2">
      <c r="A72" s="192" t="s">
        <v>304</v>
      </c>
      <c r="B72" s="192"/>
      <c r="C72" s="192"/>
      <c r="D72" s="192"/>
      <c r="E72" s="192"/>
      <c r="F72" s="192"/>
      <c r="G72" s="12">
        <v>65</v>
      </c>
      <c r="H72" s="82">
        <f>H8+H9+H44+H71</f>
        <v>57502912</v>
      </c>
      <c r="I72" s="82">
        <f>I8+I9+I44+I71</f>
        <v>60457770</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37727938</v>
      </c>
      <c r="I75" s="83">
        <f>I76+I77+I78+I84+I85+I91+I94+I97</f>
        <v>41261637</v>
      </c>
    </row>
    <row r="76" spans="1:9" ht="12.75" customHeight="1" x14ac:dyDescent="0.2">
      <c r="A76" s="190" t="s">
        <v>61</v>
      </c>
      <c r="B76" s="190"/>
      <c r="C76" s="190"/>
      <c r="D76" s="190"/>
      <c r="E76" s="190"/>
      <c r="F76" s="190"/>
      <c r="G76" s="11">
        <v>68</v>
      </c>
      <c r="H76" s="18">
        <v>10480124</v>
      </c>
      <c r="I76" s="18">
        <v>10480124</v>
      </c>
    </row>
    <row r="77" spans="1:9" ht="12.75" customHeight="1" x14ac:dyDescent="0.2">
      <c r="A77" s="190" t="s">
        <v>62</v>
      </c>
      <c r="B77" s="190"/>
      <c r="C77" s="190"/>
      <c r="D77" s="190"/>
      <c r="E77" s="190"/>
      <c r="F77" s="190"/>
      <c r="G77" s="11">
        <v>69</v>
      </c>
      <c r="H77" s="18">
        <v>1523927</v>
      </c>
      <c r="I77" s="18">
        <v>1523927</v>
      </c>
    </row>
    <row r="78" spans="1:9" ht="12.75" customHeight="1" x14ac:dyDescent="0.2">
      <c r="A78" s="194" t="s">
        <v>63</v>
      </c>
      <c r="B78" s="194"/>
      <c r="C78" s="194"/>
      <c r="D78" s="194"/>
      <c r="E78" s="194"/>
      <c r="F78" s="194"/>
      <c r="G78" s="12">
        <v>70</v>
      </c>
      <c r="H78" s="83">
        <f>SUM(H79:H83)</f>
        <v>524006</v>
      </c>
      <c r="I78" s="83">
        <f>SUM(I79:I83)</f>
        <v>524006</v>
      </c>
    </row>
    <row r="79" spans="1:9" ht="12.75" customHeight="1" x14ac:dyDescent="0.2">
      <c r="A79" s="190" t="s">
        <v>64</v>
      </c>
      <c r="B79" s="190"/>
      <c r="C79" s="190"/>
      <c r="D79" s="190"/>
      <c r="E79" s="190"/>
      <c r="F79" s="190"/>
      <c r="G79" s="11">
        <v>71</v>
      </c>
      <c r="H79" s="18">
        <v>524006</v>
      </c>
      <c r="I79" s="18">
        <v>524006</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18363302</v>
      </c>
      <c r="I84" s="43">
        <v>18363302</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5209179</v>
      </c>
      <c r="I91" s="82">
        <f>I92-I93</f>
        <v>6836579</v>
      </c>
    </row>
    <row r="92" spans="1:9" ht="12.75" customHeight="1" x14ac:dyDescent="0.2">
      <c r="A92" s="190" t="s">
        <v>72</v>
      </c>
      <c r="B92" s="190"/>
      <c r="C92" s="190"/>
      <c r="D92" s="190"/>
      <c r="E92" s="190"/>
      <c r="F92" s="190"/>
      <c r="G92" s="11">
        <v>84</v>
      </c>
      <c r="H92" s="18">
        <v>5209179</v>
      </c>
      <c r="I92" s="18">
        <v>6836579</v>
      </c>
    </row>
    <row r="93" spans="1:9" ht="12.75" customHeight="1" x14ac:dyDescent="0.2">
      <c r="A93" s="190" t="s">
        <v>73</v>
      </c>
      <c r="B93" s="190"/>
      <c r="C93" s="190"/>
      <c r="D93" s="190"/>
      <c r="E93" s="190"/>
      <c r="F93" s="190"/>
      <c r="G93" s="11">
        <v>85</v>
      </c>
      <c r="H93" s="18">
        <v>0</v>
      </c>
      <c r="I93" s="18">
        <v>0</v>
      </c>
    </row>
    <row r="94" spans="1:9" ht="12.75" customHeight="1" x14ac:dyDescent="0.2">
      <c r="A94" s="194" t="s">
        <v>353</v>
      </c>
      <c r="B94" s="194"/>
      <c r="C94" s="194"/>
      <c r="D94" s="194"/>
      <c r="E94" s="194"/>
      <c r="F94" s="194"/>
      <c r="G94" s="12">
        <v>86</v>
      </c>
      <c r="H94" s="82">
        <f>H95-H96</f>
        <v>1627400</v>
      </c>
      <c r="I94" s="82">
        <f>I95-I96</f>
        <v>3533699</v>
      </c>
    </row>
    <row r="95" spans="1:9" ht="12.75" customHeight="1" x14ac:dyDescent="0.2">
      <c r="A95" s="190" t="s">
        <v>74</v>
      </c>
      <c r="B95" s="190"/>
      <c r="C95" s="190"/>
      <c r="D95" s="190"/>
      <c r="E95" s="190"/>
      <c r="F95" s="190"/>
      <c r="G95" s="11">
        <v>87</v>
      </c>
      <c r="H95" s="18">
        <v>1627400</v>
      </c>
      <c r="I95" s="18">
        <v>3533699</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16395357</v>
      </c>
      <c r="I105" s="82">
        <f>SUM(I106:I116)</f>
        <v>16462029</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2219139</v>
      </c>
      <c r="I110" s="18">
        <v>2285811</v>
      </c>
    </row>
    <row r="111" spans="1:9" ht="12.75" customHeight="1" x14ac:dyDescent="0.2">
      <c r="A111" s="190" t="s">
        <v>88</v>
      </c>
      <c r="B111" s="190"/>
      <c r="C111" s="190"/>
      <c r="D111" s="190"/>
      <c r="E111" s="190"/>
      <c r="F111" s="190"/>
      <c r="G111" s="11">
        <v>103</v>
      </c>
      <c r="H111" s="18">
        <v>10145249</v>
      </c>
      <c r="I111" s="18">
        <v>10145249</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4030969</v>
      </c>
      <c r="I116" s="18">
        <v>4030969</v>
      </c>
    </row>
    <row r="117" spans="1:9" ht="12.75" customHeight="1" x14ac:dyDescent="0.2">
      <c r="A117" s="192" t="s">
        <v>357</v>
      </c>
      <c r="B117" s="192"/>
      <c r="C117" s="192"/>
      <c r="D117" s="192"/>
      <c r="E117" s="192"/>
      <c r="F117" s="192"/>
      <c r="G117" s="12">
        <v>109</v>
      </c>
      <c r="H117" s="82">
        <f>SUM(H118:H131)</f>
        <v>2608513</v>
      </c>
      <c r="I117" s="82">
        <f>SUM(I118:I131)</f>
        <v>1917170</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2360116</v>
      </c>
      <c r="I123" s="18">
        <v>409526</v>
      </c>
    </row>
    <row r="124" spans="1:9" ht="12.75" customHeight="1" x14ac:dyDescent="0.2">
      <c r="A124" s="190" t="s">
        <v>89</v>
      </c>
      <c r="B124" s="190"/>
      <c r="C124" s="190"/>
      <c r="D124" s="190"/>
      <c r="E124" s="190"/>
      <c r="F124" s="190"/>
      <c r="G124" s="11">
        <v>116</v>
      </c>
      <c r="H124" s="18">
        <v>30215</v>
      </c>
      <c r="I124" s="18">
        <v>313246</v>
      </c>
    </row>
    <row r="125" spans="1:9" ht="12.75" customHeight="1" x14ac:dyDescent="0.2">
      <c r="A125" s="190" t="s">
        <v>90</v>
      </c>
      <c r="B125" s="190"/>
      <c r="C125" s="190"/>
      <c r="D125" s="190"/>
      <c r="E125" s="190"/>
      <c r="F125" s="190"/>
      <c r="G125" s="11">
        <v>117</v>
      </c>
      <c r="H125" s="18">
        <v>87604</v>
      </c>
      <c r="I125" s="18">
        <v>647197</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81993</v>
      </c>
      <c r="I127" s="18">
        <v>172562</v>
      </c>
    </row>
    <row r="128" spans="1:9" x14ac:dyDescent="0.2">
      <c r="A128" s="190" t="s">
        <v>95</v>
      </c>
      <c r="B128" s="190"/>
      <c r="C128" s="190"/>
      <c r="D128" s="190"/>
      <c r="E128" s="190"/>
      <c r="F128" s="190"/>
      <c r="G128" s="11">
        <v>120</v>
      </c>
      <c r="H128" s="18">
        <v>46285</v>
      </c>
      <c r="I128" s="18">
        <v>256932</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2300</v>
      </c>
      <c r="I131" s="18">
        <v>117707</v>
      </c>
    </row>
    <row r="132" spans="1:9" ht="22.15" customHeight="1" x14ac:dyDescent="0.2">
      <c r="A132" s="191" t="s">
        <v>99</v>
      </c>
      <c r="B132" s="191"/>
      <c r="C132" s="191"/>
      <c r="D132" s="191"/>
      <c r="E132" s="191"/>
      <c r="F132" s="191"/>
      <c r="G132" s="11">
        <v>124</v>
      </c>
      <c r="H132" s="18">
        <v>771104</v>
      </c>
      <c r="I132" s="18">
        <v>816934</v>
      </c>
    </row>
    <row r="133" spans="1:9" ht="12.75" customHeight="1" x14ac:dyDescent="0.2">
      <c r="A133" s="192" t="s">
        <v>358</v>
      </c>
      <c r="B133" s="192"/>
      <c r="C133" s="192"/>
      <c r="D133" s="192"/>
      <c r="E133" s="192"/>
      <c r="F133" s="192"/>
      <c r="G133" s="12">
        <v>125</v>
      </c>
      <c r="H133" s="82">
        <f>H75+H98+H105+H117+H132</f>
        <v>57502912</v>
      </c>
      <c r="I133" s="82">
        <f>I75+I98+I105+I117+I132</f>
        <v>60457770</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90" zoomScaleNormal="85" zoomScaleSheetLayoutView="90" workbookViewId="0">
      <selection activeCell="J10" sqref="J10"/>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468</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449</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11055843</v>
      </c>
      <c r="I8" s="48">
        <f>SUM(I9:I13)</f>
        <v>7813553</v>
      </c>
      <c r="J8" s="48">
        <f>SUM(J9:J13)</f>
        <v>11412736.580000004</v>
      </c>
      <c r="K8" s="48">
        <f>SUM(K9:K13)</f>
        <v>8184140.5800000038</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10648149</v>
      </c>
      <c r="I10" s="49">
        <v>7779701</v>
      </c>
      <c r="J10" s="49">
        <v>11316722.840000004</v>
      </c>
      <c r="K10" s="49">
        <v>8122815.8400000036</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407694</v>
      </c>
      <c r="I13" s="49">
        <v>33852</v>
      </c>
      <c r="J13" s="49">
        <v>96013.74</v>
      </c>
      <c r="K13" s="49">
        <v>61324.740000000005</v>
      </c>
    </row>
    <row r="14" spans="1:11" ht="12.75" customHeight="1" x14ac:dyDescent="0.2">
      <c r="A14" s="221" t="s">
        <v>360</v>
      </c>
      <c r="B14" s="221"/>
      <c r="C14" s="221"/>
      <c r="D14" s="221"/>
      <c r="E14" s="221"/>
      <c r="F14" s="221"/>
      <c r="G14" s="12">
        <v>7</v>
      </c>
      <c r="H14" s="48">
        <f>H15+H16+H20+H24+H25+H26+H29+H36</f>
        <v>7384018</v>
      </c>
      <c r="I14" s="48">
        <f>I15+I16+I20+I24+I25+I26+I29+I36</f>
        <v>3515133</v>
      </c>
      <c r="J14" s="48">
        <f>J15+J16+J20+J24+J25+J26+J29+J36</f>
        <v>7441760.5900000008</v>
      </c>
      <c r="K14" s="48">
        <f>K15+K16+K20+K24+K25+K26+K29+K36</f>
        <v>3656061.5900000003</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4073508</v>
      </c>
      <c r="I16" s="48">
        <f>SUM(I17:I19)</f>
        <v>2364370</v>
      </c>
      <c r="J16" s="48">
        <f>SUM(J17:J19)</f>
        <v>4323090.7300000004</v>
      </c>
      <c r="K16" s="48">
        <f>SUM(K17:K19)</f>
        <v>2435048.7300000004</v>
      </c>
    </row>
    <row r="17" spans="1:11" ht="12.75" customHeight="1" x14ac:dyDescent="0.2">
      <c r="A17" s="224" t="s">
        <v>120</v>
      </c>
      <c r="B17" s="224"/>
      <c r="C17" s="224"/>
      <c r="D17" s="224"/>
      <c r="E17" s="224"/>
      <c r="F17" s="224"/>
      <c r="G17" s="11">
        <v>10</v>
      </c>
      <c r="H17" s="49">
        <v>1681015</v>
      </c>
      <c r="I17" s="49">
        <v>967503</v>
      </c>
      <c r="J17" s="49">
        <v>1780868.33</v>
      </c>
      <c r="K17" s="49">
        <v>1053486.33</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2392493</v>
      </c>
      <c r="I19" s="49">
        <v>1396867</v>
      </c>
      <c r="J19" s="49">
        <v>2542222.4000000004</v>
      </c>
      <c r="K19" s="49">
        <v>1381562.4000000004</v>
      </c>
    </row>
    <row r="20" spans="1:11" ht="12.75" customHeight="1" x14ac:dyDescent="0.2">
      <c r="A20" s="194" t="s">
        <v>441</v>
      </c>
      <c r="B20" s="194"/>
      <c r="C20" s="194"/>
      <c r="D20" s="194"/>
      <c r="E20" s="194"/>
      <c r="F20" s="194"/>
      <c r="G20" s="12">
        <v>13</v>
      </c>
      <c r="H20" s="48">
        <f>SUM(H21:H23)</f>
        <v>1684185</v>
      </c>
      <c r="I20" s="48">
        <f>SUM(I21:I23)</f>
        <v>669781</v>
      </c>
      <c r="J20" s="48">
        <f>SUM(J21:J23)</f>
        <v>1867697.17</v>
      </c>
      <c r="K20" s="48">
        <f>SUM(K21:K23)</f>
        <v>762161.17</v>
      </c>
    </row>
    <row r="21" spans="1:11" ht="12.75" customHeight="1" x14ac:dyDescent="0.2">
      <c r="A21" s="224" t="s">
        <v>105</v>
      </c>
      <c r="B21" s="224"/>
      <c r="C21" s="224"/>
      <c r="D21" s="224"/>
      <c r="E21" s="224"/>
      <c r="F21" s="224"/>
      <c r="G21" s="11">
        <v>14</v>
      </c>
      <c r="H21" s="49">
        <v>1053979</v>
      </c>
      <c r="I21" s="49">
        <v>415388</v>
      </c>
      <c r="J21" s="49">
        <v>1178214.8</v>
      </c>
      <c r="K21" s="49">
        <v>476892.80000000005</v>
      </c>
    </row>
    <row r="22" spans="1:11" ht="12.75" customHeight="1" x14ac:dyDescent="0.2">
      <c r="A22" s="224" t="s">
        <v>106</v>
      </c>
      <c r="B22" s="224"/>
      <c r="C22" s="224"/>
      <c r="D22" s="224"/>
      <c r="E22" s="224"/>
      <c r="F22" s="224"/>
      <c r="G22" s="11">
        <v>15</v>
      </c>
      <c r="H22" s="49">
        <v>405919</v>
      </c>
      <c r="I22" s="49">
        <v>164533</v>
      </c>
      <c r="J22" s="49">
        <v>433241.98</v>
      </c>
      <c r="K22" s="49">
        <v>180084.97999999998</v>
      </c>
    </row>
    <row r="23" spans="1:11" ht="12.75" customHeight="1" x14ac:dyDescent="0.2">
      <c r="A23" s="224" t="s">
        <v>107</v>
      </c>
      <c r="B23" s="224"/>
      <c r="C23" s="224"/>
      <c r="D23" s="224"/>
      <c r="E23" s="224"/>
      <c r="F23" s="224"/>
      <c r="G23" s="11">
        <v>16</v>
      </c>
      <c r="H23" s="49">
        <v>224287</v>
      </c>
      <c r="I23" s="49">
        <v>89860</v>
      </c>
      <c r="J23" s="49">
        <v>256240.39</v>
      </c>
      <c r="K23" s="49">
        <v>105183.39000000001</v>
      </c>
    </row>
    <row r="24" spans="1:11" ht="12.75" customHeight="1" x14ac:dyDescent="0.2">
      <c r="A24" s="190" t="s">
        <v>108</v>
      </c>
      <c r="B24" s="190"/>
      <c r="C24" s="190"/>
      <c r="D24" s="190"/>
      <c r="E24" s="190"/>
      <c r="F24" s="190"/>
      <c r="G24" s="11">
        <v>17</v>
      </c>
      <c r="H24" s="49">
        <v>862780</v>
      </c>
      <c r="I24" s="49">
        <v>282752</v>
      </c>
      <c r="J24" s="49">
        <v>736170.29</v>
      </c>
      <c r="K24" s="49">
        <v>250879.29000000004</v>
      </c>
    </row>
    <row r="25" spans="1:11" ht="12.75" customHeight="1" x14ac:dyDescent="0.2">
      <c r="A25" s="190" t="s">
        <v>109</v>
      </c>
      <c r="B25" s="190"/>
      <c r="C25" s="190"/>
      <c r="D25" s="190"/>
      <c r="E25" s="190"/>
      <c r="F25" s="190"/>
      <c r="G25" s="11">
        <v>18</v>
      </c>
      <c r="H25" s="49">
        <v>376424</v>
      </c>
      <c r="I25" s="49">
        <v>176160</v>
      </c>
      <c r="J25" s="49">
        <v>454894.90000000008</v>
      </c>
      <c r="K25" s="49">
        <v>198470.90000000008</v>
      </c>
    </row>
    <row r="26" spans="1:11" ht="12.75" customHeight="1" x14ac:dyDescent="0.2">
      <c r="A26" s="194" t="s">
        <v>442</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387121</v>
      </c>
      <c r="I36" s="49">
        <v>22070</v>
      </c>
      <c r="J36" s="49">
        <v>59907.5</v>
      </c>
      <c r="K36" s="49">
        <v>9501.5</v>
      </c>
    </row>
    <row r="37" spans="1:11" ht="12.75" customHeight="1" x14ac:dyDescent="0.2">
      <c r="A37" s="221" t="s">
        <v>361</v>
      </c>
      <c r="B37" s="221"/>
      <c r="C37" s="221"/>
      <c r="D37" s="221"/>
      <c r="E37" s="221"/>
      <c r="F37" s="221"/>
      <c r="G37" s="12">
        <v>30</v>
      </c>
      <c r="H37" s="48">
        <f>SUM(H38:H47)</f>
        <v>1638</v>
      </c>
      <c r="I37" s="48">
        <f>SUM(I38:I47)</f>
        <v>1625</v>
      </c>
      <c r="J37" s="48">
        <f>SUM(J38:J47)</f>
        <v>2754.45</v>
      </c>
      <c r="K37" s="48">
        <f>SUM(K38:K47)</f>
        <v>2335.4499999999998</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1444</v>
      </c>
      <c r="I44" s="49">
        <v>1438</v>
      </c>
      <c r="J44" s="49">
        <v>2585.9899999999998</v>
      </c>
      <c r="K44" s="49">
        <v>2210.9899999999998</v>
      </c>
    </row>
    <row r="45" spans="1:11" ht="12.75" customHeight="1" x14ac:dyDescent="0.2">
      <c r="A45" s="190" t="s">
        <v>138</v>
      </c>
      <c r="B45" s="190"/>
      <c r="C45" s="190"/>
      <c r="D45" s="190"/>
      <c r="E45" s="190"/>
      <c r="F45" s="190"/>
      <c r="G45" s="11">
        <v>38</v>
      </c>
      <c r="H45" s="49">
        <v>194</v>
      </c>
      <c r="I45" s="49">
        <v>187</v>
      </c>
      <c r="J45" s="49">
        <v>168.46</v>
      </c>
      <c r="K45" s="49">
        <v>124.46000000000001</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362</v>
      </c>
      <c r="B48" s="221"/>
      <c r="C48" s="221"/>
      <c r="D48" s="221"/>
      <c r="E48" s="221"/>
      <c r="F48" s="221"/>
      <c r="G48" s="12">
        <v>41</v>
      </c>
      <c r="H48" s="48">
        <f>SUM(H49:H55)</f>
        <v>492376</v>
      </c>
      <c r="I48" s="48">
        <f>SUM(I49:I55)</f>
        <v>169634</v>
      </c>
      <c r="J48" s="48">
        <f>SUM(J49:J55)</f>
        <v>440031.26</v>
      </c>
      <c r="K48" s="48">
        <f>SUM(K49:K55)</f>
        <v>140116.26</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492371</v>
      </c>
      <c r="I51" s="49">
        <v>169634</v>
      </c>
      <c r="J51" s="49">
        <v>440019.7</v>
      </c>
      <c r="K51" s="49">
        <v>140104.70000000001</v>
      </c>
    </row>
    <row r="52" spans="1:11" ht="12.75" customHeight="1" x14ac:dyDescent="0.2">
      <c r="A52" s="214" t="s">
        <v>144</v>
      </c>
      <c r="B52" s="214"/>
      <c r="C52" s="214"/>
      <c r="D52" s="214"/>
      <c r="E52" s="214"/>
      <c r="F52" s="214"/>
      <c r="G52" s="11">
        <v>45</v>
      </c>
      <c r="H52" s="49">
        <v>5</v>
      </c>
      <c r="I52" s="49">
        <v>0</v>
      </c>
      <c r="J52" s="49">
        <v>11.56</v>
      </c>
      <c r="K52" s="49">
        <v>11.56</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11057481</v>
      </c>
      <c r="I60" s="48">
        <f t="shared" ref="I60:K60" si="0">I8+I37+I56+I57</f>
        <v>7815178</v>
      </c>
      <c r="J60" s="48">
        <f t="shared" si="0"/>
        <v>11415491.030000003</v>
      </c>
      <c r="K60" s="48">
        <f t="shared" si="0"/>
        <v>8186476.030000004</v>
      </c>
    </row>
    <row r="61" spans="1:11" ht="12.75" customHeight="1" x14ac:dyDescent="0.2">
      <c r="A61" s="221" t="s">
        <v>364</v>
      </c>
      <c r="B61" s="221"/>
      <c r="C61" s="221"/>
      <c r="D61" s="221"/>
      <c r="E61" s="221"/>
      <c r="F61" s="221"/>
      <c r="G61" s="12">
        <v>54</v>
      </c>
      <c r="H61" s="48">
        <f>H14+H48+H58+H59</f>
        <v>7876394</v>
      </c>
      <c r="I61" s="48">
        <f t="shared" ref="I61:K61" si="1">I14+I48+I58+I59</f>
        <v>3684767</v>
      </c>
      <c r="J61" s="48">
        <f t="shared" si="1"/>
        <v>7881791.8500000006</v>
      </c>
      <c r="K61" s="48">
        <f t="shared" si="1"/>
        <v>3796177.8500000006</v>
      </c>
    </row>
    <row r="62" spans="1:11" ht="12.75" customHeight="1" x14ac:dyDescent="0.2">
      <c r="A62" s="221" t="s">
        <v>365</v>
      </c>
      <c r="B62" s="221"/>
      <c r="C62" s="221"/>
      <c r="D62" s="221"/>
      <c r="E62" s="221"/>
      <c r="F62" s="221"/>
      <c r="G62" s="12">
        <v>55</v>
      </c>
      <c r="H62" s="48">
        <f>H60-H61</f>
        <v>3181087</v>
      </c>
      <c r="I62" s="48">
        <f t="shared" ref="I62:K62" si="2">I60-I61</f>
        <v>4130411</v>
      </c>
      <c r="J62" s="48">
        <f t="shared" si="2"/>
        <v>3533699.1800000025</v>
      </c>
      <c r="K62" s="48">
        <f t="shared" si="2"/>
        <v>4390298.1800000034</v>
      </c>
    </row>
    <row r="63" spans="1:11" ht="12.75" customHeight="1" x14ac:dyDescent="0.2">
      <c r="A63" s="222" t="s">
        <v>366</v>
      </c>
      <c r="B63" s="222"/>
      <c r="C63" s="222"/>
      <c r="D63" s="222"/>
      <c r="E63" s="222"/>
      <c r="F63" s="222"/>
      <c r="G63" s="12">
        <v>56</v>
      </c>
      <c r="H63" s="48">
        <f>+IF((H60-H61)&gt;0,(H60-H61),0)</f>
        <v>3181087</v>
      </c>
      <c r="I63" s="48">
        <f t="shared" ref="I63:K63" si="3">+IF((I60-I61)&gt;0,(I60-I61),0)</f>
        <v>4130411</v>
      </c>
      <c r="J63" s="48">
        <f t="shared" si="3"/>
        <v>3533699.1800000025</v>
      </c>
      <c r="K63" s="48">
        <f t="shared" si="3"/>
        <v>4390298.1800000034</v>
      </c>
    </row>
    <row r="64" spans="1:11" ht="12.75" customHeight="1" x14ac:dyDescent="0.2">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368</v>
      </c>
      <c r="B66" s="221"/>
      <c r="C66" s="221"/>
      <c r="D66" s="221"/>
      <c r="E66" s="221"/>
      <c r="F66" s="221"/>
      <c r="G66" s="12">
        <v>59</v>
      </c>
      <c r="H66" s="48">
        <f>H62-H65</f>
        <v>3181087</v>
      </c>
      <c r="I66" s="48">
        <f t="shared" ref="I66:K66" si="5">I62-I65</f>
        <v>4130411</v>
      </c>
      <c r="J66" s="48">
        <f t="shared" si="5"/>
        <v>3533699.1800000025</v>
      </c>
      <c r="K66" s="48">
        <f t="shared" si="5"/>
        <v>4390298.1800000034</v>
      </c>
    </row>
    <row r="67" spans="1:11" ht="12.75" customHeight="1" x14ac:dyDescent="0.2">
      <c r="A67" s="222" t="s">
        <v>369</v>
      </c>
      <c r="B67" s="222"/>
      <c r="C67" s="222"/>
      <c r="D67" s="222"/>
      <c r="E67" s="222"/>
      <c r="F67" s="222"/>
      <c r="G67" s="12">
        <v>60</v>
      </c>
      <c r="H67" s="48">
        <f>+IF((H62-H65)&gt;0,(H62-H65),0)</f>
        <v>3181087</v>
      </c>
      <c r="I67" s="48">
        <f t="shared" ref="I67:K67" si="6">+IF((I62-I65)&gt;0,(I62-I65),0)</f>
        <v>4130411</v>
      </c>
      <c r="J67" s="48">
        <f t="shared" si="6"/>
        <v>3533699.1800000025</v>
      </c>
      <c r="K67" s="48">
        <f t="shared" si="6"/>
        <v>4390298.1800000034</v>
      </c>
    </row>
    <row r="68" spans="1:11" ht="12.75" customHeight="1" x14ac:dyDescent="0.2">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3181087</v>
      </c>
      <c r="I89" s="52">
        <v>4130411</v>
      </c>
      <c r="J89" s="52">
        <v>3533699.1800000025</v>
      </c>
      <c r="K89" s="52">
        <v>4390298.1800000034</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3181087</v>
      </c>
      <c r="I109" s="51">
        <f>I89+I108</f>
        <v>4130411</v>
      </c>
      <c r="J109" s="51">
        <f t="shared" ref="J109:K109" si="12">J89+J108</f>
        <v>3533699.1800000025</v>
      </c>
      <c r="K109" s="51">
        <f t="shared" si="12"/>
        <v>4390298.1800000034</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M47" sqref="M4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466</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449</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3181087</v>
      </c>
      <c r="I8" s="64">
        <v>3533699</v>
      </c>
    </row>
    <row r="9" spans="1:9" ht="12.75" customHeight="1" x14ac:dyDescent="0.2">
      <c r="A9" s="245" t="s">
        <v>171</v>
      </c>
      <c r="B9" s="245"/>
      <c r="C9" s="245"/>
      <c r="D9" s="245"/>
      <c r="E9" s="245"/>
      <c r="F9" s="245"/>
      <c r="G9" s="65">
        <v>2</v>
      </c>
      <c r="H9" s="66">
        <f>H10+H11+H12+H13+H14+H15+H16+H17</f>
        <v>1003824</v>
      </c>
      <c r="I9" s="66">
        <f>I10+I11+I12+I13+I14+I15+I16+I17</f>
        <v>1177163</v>
      </c>
    </row>
    <row r="10" spans="1:9" ht="12.75" customHeight="1" x14ac:dyDescent="0.2">
      <c r="A10" s="224" t="s">
        <v>172</v>
      </c>
      <c r="B10" s="224"/>
      <c r="C10" s="224"/>
      <c r="D10" s="224"/>
      <c r="E10" s="224"/>
      <c r="F10" s="224"/>
      <c r="G10" s="63">
        <v>3</v>
      </c>
      <c r="H10" s="64">
        <v>862780</v>
      </c>
      <c r="I10" s="64">
        <v>736170</v>
      </c>
    </row>
    <row r="11" spans="1:9" ht="22.15" customHeight="1" x14ac:dyDescent="0.2">
      <c r="A11" s="224" t="s">
        <v>173</v>
      </c>
      <c r="B11" s="224"/>
      <c r="C11" s="224"/>
      <c r="D11" s="224"/>
      <c r="E11" s="224"/>
      <c r="F11" s="224"/>
      <c r="G11" s="63">
        <v>4</v>
      </c>
      <c r="H11" s="64">
        <v>0</v>
      </c>
      <c r="I11" s="64">
        <v>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-1444</v>
      </c>
      <c r="I13" s="64">
        <v>-2586</v>
      </c>
    </row>
    <row r="14" spans="1:9" ht="12.75" customHeight="1" x14ac:dyDescent="0.2">
      <c r="A14" s="224" t="s">
        <v>176</v>
      </c>
      <c r="B14" s="224"/>
      <c r="C14" s="224"/>
      <c r="D14" s="224"/>
      <c r="E14" s="224"/>
      <c r="F14" s="224"/>
      <c r="G14" s="63">
        <v>7</v>
      </c>
      <c r="H14" s="64">
        <v>492371</v>
      </c>
      <c r="I14" s="64">
        <v>440020</v>
      </c>
    </row>
    <row r="15" spans="1:9" ht="12.75" customHeight="1" x14ac:dyDescent="0.2">
      <c r="A15" s="224" t="s">
        <v>177</v>
      </c>
      <c r="B15" s="224"/>
      <c r="C15" s="224"/>
      <c r="D15" s="224"/>
      <c r="E15" s="224"/>
      <c r="F15" s="224"/>
      <c r="G15" s="63">
        <v>8</v>
      </c>
      <c r="H15" s="64">
        <v>-349694</v>
      </c>
      <c r="I15" s="64">
        <v>0</v>
      </c>
    </row>
    <row r="16" spans="1:9" ht="12.75" customHeight="1" x14ac:dyDescent="0.2">
      <c r="A16" s="224" t="s">
        <v>178</v>
      </c>
      <c r="B16" s="224"/>
      <c r="C16" s="224"/>
      <c r="D16" s="224"/>
      <c r="E16" s="224"/>
      <c r="F16" s="224"/>
      <c r="G16" s="63">
        <v>9</v>
      </c>
      <c r="H16" s="64">
        <v>-189</v>
      </c>
      <c r="I16" s="64">
        <v>-157</v>
      </c>
    </row>
    <row r="17" spans="1:9" ht="25.15" customHeight="1" x14ac:dyDescent="0.2">
      <c r="A17" s="224" t="s">
        <v>179</v>
      </c>
      <c r="B17" s="224"/>
      <c r="C17" s="224"/>
      <c r="D17" s="224"/>
      <c r="E17" s="224"/>
      <c r="F17" s="224"/>
      <c r="G17" s="63">
        <v>10</v>
      </c>
      <c r="H17" s="64">
        <v>0</v>
      </c>
      <c r="I17" s="64">
        <v>3716</v>
      </c>
    </row>
    <row r="18" spans="1:9" ht="28.15" customHeight="1" x14ac:dyDescent="0.2">
      <c r="A18" s="241" t="s">
        <v>306</v>
      </c>
      <c r="B18" s="241"/>
      <c r="C18" s="241"/>
      <c r="D18" s="241"/>
      <c r="E18" s="241"/>
      <c r="F18" s="241"/>
      <c r="G18" s="65">
        <v>11</v>
      </c>
      <c r="H18" s="66">
        <f>H8+H9</f>
        <v>4184911</v>
      </c>
      <c r="I18" s="66">
        <f>I8+I9</f>
        <v>4710862</v>
      </c>
    </row>
    <row r="19" spans="1:9" ht="12.75" customHeight="1" x14ac:dyDescent="0.2">
      <c r="A19" s="245" t="s">
        <v>180</v>
      </c>
      <c r="B19" s="245"/>
      <c r="C19" s="245"/>
      <c r="D19" s="245"/>
      <c r="E19" s="245"/>
      <c r="F19" s="245"/>
      <c r="G19" s="65">
        <v>12</v>
      </c>
      <c r="H19" s="66">
        <f>H20+H21+H22+H23</f>
        <v>-491746</v>
      </c>
      <c r="I19" s="66">
        <f>I20+I21+I22+I23</f>
        <v>-499947</v>
      </c>
    </row>
    <row r="20" spans="1:9" ht="12.75" customHeight="1" x14ac:dyDescent="0.2">
      <c r="A20" s="224" t="s">
        <v>181</v>
      </c>
      <c r="B20" s="224"/>
      <c r="C20" s="224"/>
      <c r="D20" s="224"/>
      <c r="E20" s="224"/>
      <c r="F20" s="224"/>
      <c r="G20" s="63">
        <v>13</v>
      </c>
      <c r="H20" s="64">
        <v>716661</v>
      </c>
      <c r="I20" s="64">
        <v>1249275</v>
      </c>
    </row>
    <row r="21" spans="1:9" ht="12.75" customHeight="1" x14ac:dyDescent="0.2">
      <c r="A21" s="224" t="s">
        <v>182</v>
      </c>
      <c r="B21" s="224"/>
      <c r="C21" s="224"/>
      <c r="D21" s="224"/>
      <c r="E21" s="224"/>
      <c r="F21" s="224"/>
      <c r="G21" s="63">
        <v>14</v>
      </c>
      <c r="H21" s="64">
        <v>-1089056</v>
      </c>
      <c r="I21" s="64">
        <v>-1489746</v>
      </c>
    </row>
    <row r="22" spans="1:9" ht="12.75" customHeight="1" x14ac:dyDescent="0.2">
      <c r="A22" s="224" t="s">
        <v>183</v>
      </c>
      <c r="B22" s="224"/>
      <c r="C22" s="224"/>
      <c r="D22" s="224"/>
      <c r="E22" s="224"/>
      <c r="F22" s="224"/>
      <c r="G22" s="63">
        <v>15</v>
      </c>
      <c r="H22" s="64">
        <v>-141306</v>
      </c>
      <c r="I22" s="64">
        <v>-152636</v>
      </c>
    </row>
    <row r="23" spans="1:9" ht="12.75" customHeight="1" x14ac:dyDescent="0.2">
      <c r="A23" s="224" t="s">
        <v>184</v>
      </c>
      <c r="B23" s="224"/>
      <c r="C23" s="224"/>
      <c r="D23" s="224"/>
      <c r="E23" s="224"/>
      <c r="F23" s="224"/>
      <c r="G23" s="63">
        <v>16</v>
      </c>
      <c r="H23" s="64">
        <v>21955</v>
      </c>
      <c r="I23" s="64">
        <v>-106840</v>
      </c>
    </row>
    <row r="24" spans="1:9" ht="12.75" customHeight="1" x14ac:dyDescent="0.2">
      <c r="A24" s="241" t="s">
        <v>185</v>
      </c>
      <c r="B24" s="241"/>
      <c r="C24" s="241"/>
      <c r="D24" s="241"/>
      <c r="E24" s="241"/>
      <c r="F24" s="241"/>
      <c r="G24" s="65">
        <v>17</v>
      </c>
      <c r="H24" s="66">
        <f>H18+H19</f>
        <v>3693165</v>
      </c>
      <c r="I24" s="66">
        <f>I18+I19</f>
        <v>4210915</v>
      </c>
    </row>
    <row r="25" spans="1:9" ht="12.75" customHeight="1" x14ac:dyDescent="0.2">
      <c r="A25" s="190" t="s">
        <v>186</v>
      </c>
      <c r="B25" s="190"/>
      <c r="C25" s="190"/>
      <c r="D25" s="190"/>
      <c r="E25" s="190"/>
      <c r="F25" s="190"/>
      <c r="G25" s="63">
        <v>18</v>
      </c>
      <c r="H25" s="64">
        <v>-385330</v>
      </c>
      <c r="I25" s="64">
        <v>-435608</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3307835</v>
      </c>
      <c r="I27" s="66">
        <f>I24+I25+I26</f>
        <v>3775307</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1444</v>
      </c>
      <c r="I31" s="67">
        <v>4602</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1444</v>
      </c>
      <c r="I35" s="68">
        <f>I29+I30+I31+I32+I33+I34</f>
        <v>4602</v>
      </c>
    </row>
    <row r="36" spans="1:9" ht="22.9" customHeight="1" x14ac:dyDescent="0.2">
      <c r="A36" s="190" t="s">
        <v>197</v>
      </c>
      <c r="B36" s="190"/>
      <c r="C36" s="190"/>
      <c r="D36" s="190"/>
      <c r="E36" s="190"/>
      <c r="F36" s="190"/>
      <c r="G36" s="63">
        <v>28</v>
      </c>
      <c r="H36" s="67">
        <v>-147942</v>
      </c>
      <c r="I36" s="67">
        <v>-839576</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-1500000</v>
      </c>
      <c r="I38" s="67">
        <v>-1000000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-1647942</v>
      </c>
      <c r="I41" s="68">
        <f>I36+I37+I38+I39+I40</f>
        <v>-1839576</v>
      </c>
    </row>
    <row r="42" spans="1:9" ht="29.45" customHeight="1" x14ac:dyDescent="0.2">
      <c r="A42" s="242" t="s">
        <v>203</v>
      </c>
      <c r="B42" s="242"/>
      <c r="C42" s="242"/>
      <c r="D42" s="242"/>
      <c r="E42" s="242"/>
      <c r="F42" s="242"/>
      <c r="G42" s="65">
        <v>34</v>
      </c>
      <c r="H42" s="68">
        <f>H35+H41</f>
        <v>-1646498</v>
      </c>
      <c r="I42" s="68">
        <f>I35+I41</f>
        <v>-1834974</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700000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700000</v>
      </c>
      <c r="I48" s="68">
        <f>I44+I45+I46+I47</f>
        <v>0</v>
      </c>
    </row>
    <row r="49" spans="1:9" ht="24.6" customHeight="1" x14ac:dyDescent="0.2">
      <c r="A49" s="190" t="s">
        <v>305</v>
      </c>
      <c r="B49" s="190"/>
      <c r="C49" s="190"/>
      <c r="D49" s="190"/>
      <c r="E49" s="190"/>
      <c r="F49" s="190"/>
      <c r="G49" s="63">
        <v>40</v>
      </c>
      <c r="H49" s="67">
        <v>-2036153</v>
      </c>
      <c r="I49" s="67">
        <v>-1809706</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-66903</v>
      </c>
      <c r="I51" s="67">
        <v>-68493</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-2103056</v>
      </c>
      <c r="I54" s="68">
        <f>I49+I50+I51+I52+I53</f>
        <v>-1878199</v>
      </c>
    </row>
    <row r="55" spans="1:9" ht="29.45" customHeight="1" x14ac:dyDescent="0.2">
      <c r="A55" s="242" t="s">
        <v>215</v>
      </c>
      <c r="B55" s="242"/>
      <c r="C55" s="242"/>
      <c r="D55" s="242"/>
      <c r="E55" s="242"/>
      <c r="F55" s="242"/>
      <c r="G55" s="65">
        <v>46</v>
      </c>
      <c r="H55" s="68">
        <f>H48+H54</f>
        <v>-1403056</v>
      </c>
      <c r="I55" s="68">
        <f>I48+I54</f>
        <v>-1878199</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258281</v>
      </c>
      <c r="I57" s="68">
        <f>I27+I42+I55+I56</f>
        <v>62134</v>
      </c>
    </row>
    <row r="58" spans="1:9" x14ac:dyDescent="0.2">
      <c r="A58" s="244" t="s">
        <v>218</v>
      </c>
      <c r="B58" s="244"/>
      <c r="C58" s="244"/>
      <c r="D58" s="244"/>
      <c r="E58" s="244"/>
      <c r="F58" s="244"/>
      <c r="G58" s="63">
        <v>49</v>
      </c>
      <c r="H58" s="67">
        <v>1012580</v>
      </c>
      <c r="I58" s="67">
        <v>1739809</v>
      </c>
    </row>
    <row r="59" spans="1:9" ht="31.15" customHeight="1" x14ac:dyDescent="0.2">
      <c r="A59" s="242" t="s">
        <v>219</v>
      </c>
      <c r="B59" s="242"/>
      <c r="C59" s="242"/>
      <c r="D59" s="242"/>
      <c r="E59" s="242"/>
      <c r="F59" s="242"/>
      <c r="G59" s="65">
        <v>50</v>
      </c>
      <c r="H59" s="68">
        <f>H57+H58</f>
        <v>1270861</v>
      </c>
      <c r="I59" s="68">
        <f>I57+I58</f>
        <v>1801943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25" sqref="H2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45565</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10480125</v>
      </c>
      <c r="I7" s="33">
        <v>1639248</v>
      </c>
      <c r="J7" s="33">
        <v>524006</v>
      </c>
      <c r="K7" s="33">
        <v>0</v>
      </c>
      <c r="L7" s="33">
        <v>0</v>
      </c>
      <c r="M7" s="33">
        <v>0</v>
      </c>
      <c r="N7" s="33">
        <v>0</v>
      </c>
      <c r="O7" s="33">
        <v>13968257</v>
      </c>
      <c r="P7" s="33">
        <v>0</v>
      </c>
      <c r="Q7" s="33">
        <v>0</v>
      </c>
      <c r="R7" s="33">
        <v>0</v>
      </c>
      <c r="S7" s="33">
        <v>0</v>
      </c>
      <c r="T7" s="33">
        <v>0</v>
      </c>
      <c r="U7" s="33">
        <v>3995449</v>
      </c>
      <c r="V7" s="33">
        <v>1046905</v>
      </c>
      <c r="W7" s="34">
        <f>H7+I7+J7+K7-L7+M7+N7+O7+P7+Q7+R7+U7+V7+S7+T7</f>
        <v>31653990</v>
      </c>
      <c r="X7" s="33">
        <v>0</v>
      </c>
      <c r="Y7" s="34">
        <f>W7+X7</f>
        <v>31653990</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10480125</v>
      </c>
      <c r="I10" s="34">
        <f t="shared" ref="I10:Y10" si="2">I7+I8+I9</f>
        <v>1639248</v>
      </c>
      <c r="J10" s="34">
        <f t="shared" si="2"/>
        <v>524006</v>
      </c>
      <c r="K10" s="34">
        <f>K7+K8+K9</f>
        <v>0</v>
      </c>
      <c r="L10" s="34">
        <f t="shared" si="2"/>
        <v>0</v>
      </c>
      <c r="M10" s="34">
        <f t="shared" si="2"/>
        <v>0</v>
      </c>
      <c r="N10" s="34">
        <f t="shared" si="2"/>
        <v>0</v>
      </c>
      <c r="O10" s="34">
        <f t="shared" si="2"/>
        <v>13968257</v>
      </c>
      <c r="P10" s="34">
        <f t="shared" si="2"/>
        <v>0</v>
      </c>
      <c r="Q10" s="34">
        <f t="shared" si="2"/>
        <v>0</v>
      </c>
      <c r="R10" s="34">
        <f t="shared" si="2"/>
        <v>0</v>
      </c>
      <c r="S10" s="34">
        <f t="shared" si="2"/>
        <v>0</v>
      </c>
      <c r="T10" s="34">
        <f t="shared" si="2"/>
        <v>0</v>
      </c>
      <c r="U10" s="34">
        <f t="shared" si="2"/>
        <v>3995449</v>
      </c>
      <c r="V10" s="34">
        <f t="shared" si="2"/>
        <v>1046905</v>
      </c>
      <c r="W10" s="34">
        <f t="shared" si="2"/>
        <v>31653990</v>
      </c>
      <c r="X10" s="34">
        <f t="shared" si="2"/>
        <v>0</v>
      </c>
      <c r="Y10" s="34">
        <f t="shared" si="2"/>
        <v>31653990</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1627400</v>
      </c>
      <c r="W11" s="34">
        <f t="shared" ref="W11:W29" si="3">H11+I11+J11+K11-L11+M11+N11+O11+P11+Q11+R11+U11+V11+S11+T11</f>
        <v>1627400</v>
      </c>
      <c r="X11" s="33">
        <v>0</v>
      </c>
      <c r="Y11" s="34">
        <f t="shared" ref="Y11:Y29" si="4">W11+X11</f>
        <v>1627400</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4301661</v>
      </c>
      <c r="P13" s="35">
        <v>0</v>
      </c>
      <c r="Q13" s="35">
        <v>0</v>
      </c>
      <c r="R13" s="35">
        <v>0</v>
      </c>
      <c r="S13" s="33">
        <v>0</v>
      </c>
      <c r="T13" s="33">
        <v>0</v>
      </c>
      <c r="U13" s="33">
        <v>165384</v>
      </c>
      <c r="V13" s="33">
        <v>0</v>
      </c>
      <c r="W13" s="34">
        <f t="shared" si="3"/>
        <v>4467045</v>
      </c>
      <c r="X13" s="33">
        <v>0</v>
      </c>
      <c r="Y13" s="34">
        <f t="shared" si="4"/>
        <v>4467045</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-1</v>
      </c>
      <c r="I19" s="33">
        <v>-115321</v>
      </c>
      <c r="J19" s="33">
        <v>0</v>
      </c>
      <c r="K19" s="33">
        <v>0</v>
      </c>
      <c r="L19" s="33">
        <v>0</v>
      </c>
      <c r="M19" s="33">
        <v>0</v>
      </c>
      <c r="N19" s="33">
        <v>0</v>
      </c>
      <c r="O19" s="33">
        <v>93384</v>
      </c>
      <c r="P19" s="33">
        <v>0</v>
      </c>
      <c r="Q19" s="33">
        <v>0</v>
      </c>
      <c r="R19" s="33">
        <v>0</v>
      </c>
      <c r="S19" s="33">
        <v>0</v>
      </c>
      <c r="T19" s="33">
        <v>0</v>
      </c>
      <c r="U19" s="33">
        <v>1441</v>
      </c>
      <c r="V19" s="33">
        <v>0</v>
      </c>
      <c r="W19" s="34">
        <f t="shared" si="3"/>
        <v>-20497</v>
      </c>
      <c r="X19" s="33">
        <v>0</v>
      </c>
      <c r="Y19" s="34">
        <f t="shared" si="4"/>
        <v>-20497</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1046905</v>
      </c>
      <c r="V28" s="33">
        <v>-1046905</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10480124</v>
      </c>
      <c r="I30" s="36">
        <f t="shared" ref="I30:Y30" si="5">SUM(I10:I29)</f>
        <v>1523927</v>
      </c>
      <c r="J30" s="36">
        <f t="shared" si="5"/>
        <v>524006</v>
      </c>
      <c r="K30" s="36">
        <f t="shared" si="5"/>
        <v>0</v>
      </c>
      <c r="L30" s="36">
        <f t="shared" si="5"/>
        <v>0</v>
      </c>
      <c r="M30" s="36">
        <f t="shared" si="5"/>
        <v>0</v>
      </c>
      <c r="N30" s="36">
        <f t="shared" si="5"/>
        <v>0</v>
      </c>
      <c r="O30" s="36">
        <f t="shared" si="5"/>
        <v>18363302</v>
      </c>
      <c r="P30" s="36">
        <f t="shared" si="5"/>
        <v>0</v>
      </c>
      <c r="Q30" s="36">
        <f t="shared" si="5"/>
        <v>0</v>
      </c>
      <c r="R30" s="36">
        <f t="shared" si="5"/>
        <v>0</v>
      </c>
      <c r="S30" s="36">
        <f t="shared" si="5"/>
        <v>0</v>
      </c>
      <c r="T30" s="36">
        <f t="shared" si="5"/>
        <v>0</v>
      </c>
      <c r="U30" s="36">
        <f t="shared" si="5"/>
        <v>5209179</v>
      </c>
      <c r="V30" s="36">
        <f t="shared" si="5"/>
        <v>1627400</v>
      </c>
      <c r="W30" s="36">
        <f t="shared" si="5"/>
        <v>37727938</v>
      </c>
      <c r="X30" s="36">
        <f t="shared" si="5"/>
        <v>0</v>
      </c>
      <c r="Y30" s="36">
        <f t="shared" si="5"/>
        <v>37727938</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-1</v>
      </c>
      <c r="I32" s="34">
        <f t="shared" ref="I32:Y32" si="6">SUM(I12:I20)</f>
        <v>-115321</v>
      </c>
      <c r="J32" s="34">
        <f t="shared" si="6"/>
        <v>0</v>
      </c>
      <c r="K32" s="34">
        <f t="shared" si="6"/>
        <v>0</v>
      </c>
      <c r="L32" s="34">
        <f t="shared" si="6"/>
        <v>0</v>
      </c>
      <c r="M32" s="34">
        <f t="shared" si="6"/>
        <v>0</v>
      </c>
      <c r="N32" s="34">
        <f t="shared" si="6"/>
        <v>0</v>
      </c>
      <c r="O32" s="34">
        <f t="shared" si="6"/>
        <v>4395045</v>
      </c>
      <c r="P32" s="34">
        <f t="shared" si="6"/>
        <v>0</v>
      </c>
      <c r="Q32" s="34">
        <f t="shared" si="6"/>
        <v>0</v>
      </c>
      <c r="R32" s="34">
        <f t="shared" si="6"/>
        <v>0</v>
      </c>
      <c r="S32" s="34">
        <f t="shared" ref="S32:T32" si="7">SUM(S12:S20)</f>
        <v>0</v>
      </c>
      <c r="T32" s="34">
        <f t="shared" si="7"/>
        <v>0</v>
      </c>
      <c r="U32" s="34">
        <f t="shared" si="6"/>
        <v>166825</v>
      </c>
      <c r="V32" s="34">
        <f t="shared" si="6"/>
        <v>0</v>
      </c>
      <c r="W32" s="34">
        <f t="shared" si="6"/>
        <v>4446548</v>
      </c>
      <c r="X32" s="34">
        <f t="shared" si="6"/>
        <v>0</v>
      </c>
      <c r="Y32" s="34">
        <f t="shared" si="6"/>
        <v>4446548</v>
      </c>
    </row>
    <row r="33" spans="1:25" ht="31.5" customHeight="1" x14ac:dyDescent="0.2">
      <c r="A33" s="275" t="s">
        <v>428</v>
      </c>
      <c r="B33" s="275"/>
      <c r="C33" s="275"/>
      <c r="D33" s="275"/>
      <c r="E33" s="275"/>
      <c r="F33" s="275"/>
      <c r="G33" s="7">
        <v>26</v>
      </c>
      <c r="H33" s="34">
        <f>H11+H32</f>
        <v>-1</v>
      </c>
      <c r="I33" s="34">
        <f t="shared" ref="I33:Y33" si="8">I11+I32</f>
        <v>-115321</v>
      </c>
      <c r="J33" s="34">
        <f t="shared" si="8"/>
        <v>0</v>
      </c>
      <c r="K33" s="34">
        <f t="shared" si="8"/>
        <v>0</v>
      </c>
      <c r="L33" s="34">
        <f t="shared" si="8"/>
        <v>0</v>
      </c>
      <c r="M33" s="34">
        <f t="shared" si="8"/>
        <v>0</v>
      </c>
      <c r="N33" s="34">
        <f t="shared" si="8"/>
        <v>0</v>
      </c>
      <c r="O33" s="34">
        <f t="shared" si="8"/>
        <v>4395045</v>
      </c>
      <c r="P33" s="34">
        <f t="shared" si="8"/>
        <v>0</v>
      </c>
      <c r="Q33" s="34">
        <f t="shared" si="8"/>
        <v>0</v>
      </c>
      <c r="R33" s="34">
        <f t="shared" si="8"/>
        <v>0</v>
      </c>
      <c r="S33" s="34">
        <f t="shared" ref="S33:T33" si="9">S11+S32</f>
        <v>0</v>
      </c>
      <c r="T33" s="34">
        <f t="shared" si="9"/>
        <v>0</v>
      </c>
      <c r="U33" s="34">
        <f t="shared" si="8"/>
        <v>166825</v>
      </c>
      <c r="V33" s="34">
        <f t="shared" si="8"/>
        <v>1627400</v>
      </c>
      <c r="W33" s="34">
        <f t="shared" si="8"/>
        <v>6073948</v>
      </c>
      <c r="X33" s="34">
        <f t="shared" si="8"/>
        <v>0</v>
      </c>
      <c r="Y33" s="34">
        <f t="shared" si="8"/>
        <v>6073948</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1046905</v>
      </c>
      <c r="V34" s="36">
        <f t="shared" si="10"/>
        <v>-1046905</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10480124</v>
      </c>
      <c r="I36" s="33">
        <v>1523927</v>
      </c>
      <c r="J36" s="33">
        <v>524006</v>
      </c>
      <c r="K36" s="33">
        <v>0</v>
      </c>
      <c r="L36" s="33">
        <v>0</v>
      </c>
      <c r="M36" s="33">
        <v>0</v>
      </c>
      <c r="N36" s="33">
        <v>0</v>
      </c>
      <c r="O36" s="33">
        <v>18363302</v>
      </c>
      <c r="P36" s="33">
        <v>0</v>
      </c>
      <c r="Q36" s="33">
        <v>0</v>
      </c>
      <c r="R36" s="33">
        <v>0</v>
      </c>
      <c r="S36" s="33">
        <v>0</v>
      </c>
      <c r="T36" s="33">
        <v>0</v>
      </c>
      <c r="U36" s="33">
        <v>5209179</v>
      </c>
      <c r="V36" s="33">
        <v>1627400</v>
      </c>
      <c r="W36" s="37">
        <f>H36+I36+J36+K36-L36+M36+N36+O36+P36+Q36+R36+U36+V36+S36+T36</f>
        <v>37727938</v>
      </c>
      <c r="X36" s="33">
        <v>0</v>
      </c>
      <c r="Y36" s="37">
        <f t="shared" ref="Y36:Y38" si="12">W36+X36</f>
        <v>37727938</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10480124</v>
      </c>
      <c r="I39" s="34">
        <f t="shared" ref="I39:Y39" si="14">I36+I37+I38</f>
        <v>1523927</v>
      </c>
      <c r="J39" s="34">
        <f t="shared" si="14"/>
        <v>524006</v>
      </c>
      <c r="K39" s="34">
        <f t="shared" si="14"/>
        <v>0</v>
      </c>
      <c r="L39" s="34">
        <f t="shared" si="14"/>
        <v>0</v>
      </c>
      <c r="M39" s="34">
        <f t="shared" si="14"/>
        <v>0</v>
      </c>
      <c r="N39" s="34">
        <f t="shared" si="14"/>
        <v>0</v>
      </c>
      <c r="O39" s="34">
        <f t="shared" si="14"/>
        <v>18363302</v>
      </c>
      <c r="P39" s="34">
        <f t="shared" si="14"/>
        <v>0</v>
      </c>
      <c r="Q39" s="34">
        <f t="shared" si="14"/>
        <v>0</v>
      </c>
      <c r="R39" s="34">
        <f t="shared" si="14"/>
        <v>0</v>
      </c>
      <c r="S39" s="34">
        <f t="shared" si="14"/>
        <v>0</v>
      </c>
      <c r="T39" s="34">
        <f t="shared" si="14"/>
        <v>0</v>
      </c>
      <c r="U39" s="34">
        <f t="shared" si="14"/>
        <v>5209179</v>
      </c>
      <c r="V39" s="34">
        <f t="shared" si="14"/>
        <v>1627400</v>
      </c>
      <c r="W39" s="34">
        <f t="shared" si="14"/>
        <v>37727938</v>
      </c>
      <c r="X39" s="34">
        <f t="shared" si="14"/>
        <v>0</v>
      </c>
      <c r="Y39" s="34">
        <f t="shared" si="14"/>
        <v>37727938</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3533699.1800000025</v>
      </c>
      <c r="W40" s="37">
        <f t="shared" ref="W40:W58" si="15">H40+I40+J40+K40-L40+M40+N40+O40+P40+Q40+R40+U40+V40+S40+T40</f>
        <v>3533699.1800000025</v>
      </c>
      <c r="X40" s="33">
        <v>0</v>
      </c>
      <c r="Y40" s="37">
        <f t="shared" ref="Y40:Y58" si="16">W40+X40</f>
        <v>3533699.1800000025</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1627400</v>
      </c>
      <c r="V57" s="33">
        <f>-U57</f>
        <v>-1627400</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10480124</v>
      </c>
      <c r="I59" s="36">
        <f t="shared" ref="I59:Y59" si="17">SUM(I39:I58)</f>
        <v>1523927</v>
      </c>
      <c r="J59" s="36">
        <f t="shared" si="17"/>
        <v>524006</v>
      </c>
      <c r="K59" s="36">
        <f t="shared" si="17"/>
        <v>0</v>
      </c>
      <c r="L59" s="36">
        <f t="shared" si="17"/>
        <v>0</v>
      </c>
      <c r="M59" s="36">
        <f t="shared" si="17"/>
        <v>0</v>
      </c>
      <c r="N59" s="36">
        <f t="shared" si="17"/>
        <v>0</v>
      </c>
      <c r="O59" s="36">
        <f t="shared" si="17"/>
        <v>18363302</v>
      </c>
      <c r="P59" s="36">
        <f t="shared" si="17"/>
        <v>0</v>
      </c>
      <c r="Q59" s="36">
        <f t="shared" si="17"/>
        <v>0</v>
      </c>
      <c r="R59" s="36">
        <f t="shared" si="17"/>
        <v>0</v>
      </c>
      <c r="S59" s="36">
        <f t="shared" si="17"/>
        <v>0</v>
      </c>
      <c r="T59" s="36">
        <f t="shared" si="17"/>
        <v>0</v>
      </c>
      <c r="U59" s="36">
        <f t="shared" si="17"/>
        <v>6836579</v>
      </c>
      <c r="V59" s="36">
        <f t="shared" si="17"/>
        <v>3533699.1800000025</v>
      </c>
      <c r="W59" s="36">
        <f t="shared" si="17"/>
        <v>41261637.18</v>
      </c>
      <c r="X59" s="36">
        <f t="shared" si="17"/>
        <v>0</v>
      </c>
      <c r="Y59" s="36">
        <f t="shared" si="17"/>
        <v>41261637.18</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3533699.1800000025</v>
      </c>
      <c r="W62" s="37">
        <f t="shared" si="20"/>
        <v>3533699.1800000025</v>
      </c>
      <c r="X62" s="37">
        <f t="shared" si="20"/>
        <v>0</v>
      </c>
      <c r="Y62" s="37">
        <f t="shared" si="20"/>
        <v>3533699.1800000025</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1627400</v>
      </c>
      <c r="V63" s="38">
        <f t="shared" si="22"/>
        <v>-1627400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sqref="A1:I40"/>
    </sheetView>
  </sheetViews>
  <sheetFormatPr defaultRowHeight="12.75" x14ac:dyDescent="0.2"/>
  <cols>
    <col min="9" max="9" width="95" customWidth="1"/>
  </cols>
  <sheetData>
    <row r="1" spans="1:9"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Voditelj FiR-a Lasić</cp:lastModifiedBy>
  <cp:lastPrinted>2023-04-30T07:02:40Z</cp:lastPrinted>
  <dcterms:created xsi:type="dcterms:W3CDTF">2008-10-17T11:51:54Z</dcterms:created>
  <dcterms:modified xsi:type="dcterms:W3CDTF">2024-10-24T13:27:57Z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