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jkordic_granolio_hr/Documents/Documents/01.01-31.12.25 BURZA/GRANOLIO 1Q/"/>
    </mc:Choice>
  </mc:AlternateContent>
  <xr:revisionPtr revIDLastSave="906" documentId="8_{81D55206-1DA9-487C-BE19-36EE600DA525}" xr6:coauthVersionLast="47" xr6:coauthVersionMax="47" xr10:uidLastSave="{D98B1337-AE6F-4E1A-B8BC-214DD3033E7B}"/>
  <bookViews>
    <workbookView xWindow="4065" yWindow="4065" windowWidth="21600" windowHeight="1116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18" l="1"/>
  <c r="W8" i="22"/>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<sst xmlns="http://schemas.openxmlformats.org/spreadsheetml/2006/main" count="535" uniqueCount="470">
  <si>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</si>
  <si>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</si>
  <si>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</si>
  <si>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</si>
  <si>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</si>
  <si>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</si>
  <si>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</si>
  <si>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</si>
  <si>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</si>
  <si>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</si>
  <si>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</si>
  <si>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</si>
  <si>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</si>
  <si>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</si>
  <si>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</si>
  <si>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</si>
  <si>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</si>
  <si>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</si>
  <si>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</si>
  <si>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</si>
  <si>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</si>
  <si>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</si>
  <si>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</si>
  <si>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</si>
  <si>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</si>
  <si>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</si>
  <si>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</si>
  <si>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</si>
  <si>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</si>
  <si>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</si>
  <si>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</si>
  <si>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</si>
  <si>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</si>
  <si>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</si>
  <si>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</si>
  <si>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</si>
  <si>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</si>
  <si>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</si>
  <si>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</si>
  <si>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</si>
  <si>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</si>
  <si>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</si>
  <si>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</si>
  <si>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</si>
  <si>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</si>
  <si>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</si>
  <si>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</si>
  <si>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</si>
  <si>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</si>
  <si>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</si>
  <si>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</si>
  <si>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</si>
  <si>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</si>
  <si>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</si>
  <si>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</si>
  <si>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</si>
  <si>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</si>
  <si>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</si>
  <si>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</si>
  <si>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</si>
  <si>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</si>
  <si>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</si>
  <si>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</si>
  <si>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</si>
  <si>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</si>
  <si>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</si>
  <si>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</si>
  <si>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</si>
  <si>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</si>
  <si>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</si>
  <si>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</si>
  <si>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</si>
  <si>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</si>
  <si>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</si>
  <si>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</si>
  <si>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</si>
  <si>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</si>
  <si>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</si>
  <si>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</si>
  <si>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</si>
  <si>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</si>
  <si>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</si>
  <si>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</si>
  <si>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</si>
  <si>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</si>
  <si>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</si>
  <si>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</si>
  <si>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</si>
  <si>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</si>
  <si>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</si>
  <si>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</si>
  <si>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</si>
  <si>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</si>
  <si>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</si>
  <si>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</si>
  <si>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</si>
  <si>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</si>
  <si>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</si>
  <si>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</si>
  <si>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</si>
  <si>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</si>
  <si>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</si>
  <si>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</si>
  <si>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</si>
  <si>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</si>
  <si>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</si>
  <si>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</si>
  <si>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</si>
  <si>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</si>
  <si>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</si>
  <si>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</si>
  <si>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</si>
  <si>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</si>
  <si>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</si>
  <si>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</si>
  <si>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</si>
  <si>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</si>
  <si>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</si>
  <si>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</si>
  <si>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</si>
  <si>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</si>
  <si>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</si>
  <si>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</si>
  <si>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</si>
  <si>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</si>
  <si>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</si>
  <si>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</si>
  <si>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</si>
  <si>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</si>
  <si>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</si>
  <si>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</si>
  <si>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</si>
  <si>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</si>
  <si>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</si>
  <si>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</si>
  <si>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</si>
  <si>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</si>
  <si>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</si>
  <si>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</si>
  <si>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</si>
  <si>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</si>
  <si>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</si>
  <si>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</si>
  <si>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</si>
  <si>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</si>
  <si>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</si>
  <si>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</si>
  <si>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</si>
  <si>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</si>
  <si>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</si>
  <si>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</si>
  <si>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</si>
  <si>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</si>
  <si>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</si>
  <si>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</si>
  <si>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</si>
  <si>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</si>
  <si>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</si>
  <si>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</si>
  <si>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</si>
  <si>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</si>
  <si>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</si>
  <si>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</si>
  <si>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</si>
  <si>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</si>
  <si>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</si>
  <si>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</si>
  <si>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</si>
  <si>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</si>
  <si>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</si>
  <si>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</si>
  <si>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</si>
  <si>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</si>
  <si>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</si>
  <si>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</si>
  <si>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</si>
  <si>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</si>
  <si>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</si>
  <si>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</si>
  <si>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</si>
  <si>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</si>
  <si>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</si>
  <si>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</si>
  <si>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</si>
  <si>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</si>
  <si>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</si>
  <si>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</si>
  <si>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</si>
  <si>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</si>
  <si>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</si>
  <si>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</si>
  <si>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</si>
  <si>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</si>
  <si>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</si>
  <si>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</si>
  <si>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</si>
  <si>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</si>
  <si>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</si>
  <si>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</si>
  <si>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</si>
  <si>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</si>
  <si>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</si>
  <si>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</si>
  <si>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</si>
  <si>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</si>
  <si>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</si>
  <si>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</si>
  <si>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</si>
  <si>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</si>
  <si>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</si>
  <si>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</si>
  <si>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</si>
  <si>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</si>
  <si>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</si>
  <si>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</si>
  <si>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</si>
  <si>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</si>
  <si>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</si>
  <si>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</si>
  <si>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</si>
  <si>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</si>
  <si>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</si>
  <si>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</si>
  <si>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</si>
  <si>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</si>
  <si>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</si>
  <si>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</si>
  <si>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</si>
  <si>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</si>
  <si>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</si>
  <si>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</si>
  <si>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</si>
  <si>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</si>
  <si>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</si>
  <si>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</si>
  <si>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</si>
  <si>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</si>
  <si>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</si>
  <si>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</si>
  <si>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</si>
  <si>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</si>
  <si>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</si>
  <si>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</si>
  <si>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</si>
  <si>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</si>
  <si>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</si>
  <si>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</si>
  <si>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</si>
  <si>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</si>
  <si>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</si>
  <si>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</si>
  <si>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</si>
  <si>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</si>
  <si>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</si>
  <si>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</si>
  <si>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</si>
  <si>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</si>
  <si>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</si>
  <si>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</si>
  <si>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</si>
  <si>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</si>
  <si>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</si>
  <si>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</si>
  <si>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</si>
  <si>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</si>
  <si>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</si>
  <si>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</si>
  <si>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</si>
  <si>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</si>
  <si>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</si>
  <si>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</si>
  <si>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</si>
  <si>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</si>
  <si>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</si>
  <si>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</si>
  <si>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</si>
  <si>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</si>
  <si>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</si>
  <si>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</si>
  <si>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</si>
  <si>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</si>
  <si>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</si>
  <si>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</si>
  <si>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</si>
  <si>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</si>
  <si>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</si>
  <si>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</si>
  <si>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</si>
  <si>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</si>
  <si>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</si>
  <si>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</si>
  <si>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</si>
  <si>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</si>
  <si>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</si>
  <si>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</si>
  <si>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</si>
  <si>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</si>
  <si>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</si>
  <si>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</si>
  <si>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</si>
  <si>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</si>
  <si>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</si>
  <si>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</si>
  <si>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</si>
  <si>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</si>
  <si>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</si>
  <si>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</si>
  <si>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</si>
  <si>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</si>
  <si>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</si>
  <si>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</si>
  <si>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</si>
  <si>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</si>
  <si>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</si>
  <si>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</si>
  <si>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</si>
  <si>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</si>
  <si>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</si>
  <si>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</si>
  <si>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</si>
  <si>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</si>
  <si>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</si>
  <si>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</si>
  <si>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</si>
  <si>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</si>
  <si>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</si>
  <si>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</si>
  <si>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</si>
  <si>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</si>
  <si>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</si>
  <si>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</si>
  <si>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</si>
  <si>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</si>
  <si>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</si>
  <si>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</si>
  <si>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</si>
  <si>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</si>
  <si>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</si>
  <si>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</si>
  <si>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</si>
  <si>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</si>
  <si>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</si>
  <si>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</si>
  <si>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</si>
  <si>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</si>
  <si>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</si>
  <si>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</si>
  <si>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</si>
  <si>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</si>
  <si>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</si>
  <si>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</si>
  <si>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</si>
  <si>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</si>
  <si>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</si>
  <si>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</si>
  <si>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</si>
  <si>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</si>
  <si>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</si>
  <si>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</si>
  <si>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</si>
  <si>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</si>
  <si>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</si>
  <si>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</si>
  <si>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</si>
  <si>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</si>
  <si>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</si>
  <si>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</si>
  <si>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</si>
  <si>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</si>
  <si>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</si>
  <si>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</si>
  <si>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</si>
  <si>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</si>
  <si>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</si>
  <si>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</si>
  <si>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</si>
  <si>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</si>
  <si>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</si>
  <si>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</si>
  <si>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</si>
  <si>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</si>
  <si>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</si>
  <si>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</si>
  <si>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</si>
  <si>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</si>
  <si>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</si>
  <si>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</si>
  <si>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</si>
  <si>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</si>
  <si>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</si>
  <si>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</si>
  <si>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</si>
  <si>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</si>
  <si>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</si>
  <si>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</si>
  <si>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</si>
  <si>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</si>
  <si>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</si>
  <si>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</si>
  <si>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</si>
  <si>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</si>
  <si>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</si>
  <si>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</si>
  <si>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</si>
  <si>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</si>
  <si>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</si>
  <si>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</si>
  <si>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</si>
  <si>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</si>
  <si>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</si>
  <si>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</si>
  <si>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</si>
  <si>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</si>
  <si>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</si>
  <si>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</si>
  <si>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</si>
  <si>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</si>
  <si>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</si>
  <si>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</si>
  <si>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</si>
  <si>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</si>
  <si>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</si>
  <si>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</si>
  <si>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</si>
  <si>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</si>
  <si>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</si>
  <si>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</si>
  <si>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</si>
  <si>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</si>
  <si>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</si>
  <si>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</si>
  <si>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</si>
  <si>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</si>
  <si>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</si>
  <si>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</si>
  <si>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</si>
  <si>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</si>
  <si>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</si>
  <si>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</si>
  <si>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</si>
  <si>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</si>
  <si>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</si>
  <si>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</si>
  <si>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</si>
  <si>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</si>
  <si>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</si>
  <si>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</si>
  <si>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</si>
  <si>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</si>
  <si>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</si>
  <si>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GRANOLIO d.d.</t>
  </si>
  <si>
    <t>Obveznik:GRANOLIO d.d._____________________________________________________________</t>
  </si>
  <si>
    <t>Obveznik: GRANOLIO d.d.</t>
  </si>
  <si>
    <t>01244272</t>
  </si>
  <si>
    <t>HRVATSKA</t>
  </si>
  <si>
    <t>08011595</t>
  </si>
  <si>
    <t>59064993527</t>
  </si>
  <si>
    <t>213800O3Z6ZSDBAKG321</t>
  </si>
  <si>
    <t>15989</t>
  </si>
  <si>
    <t>ZAGREB</t>
  </si>
  <si>
    <t>Budmanijeva 5</t>
  </si>
  <si>
    <t>granolio@granolio.hr</t>
  </si>
  <si>
    <t>www.granolio.hr</t>
  </si>
  <si>
    <t>Mirjana Kelava</t>
  </si>
  <si>
    <t>01/6320-261</t>
  </si>
  <si>
    <t>mkelava@granolio.hr</t>
  </si>
  <si>
    <t>BDO CROATIA</t>
  </si>
  <si>
    <t>VEDRANA STIPIĆ</t>
  </si>
  <si>
    <t>u razdoblju 01.01.2025 do 31.03.2025</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</si>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</sst>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6" fillId="0" borderId="0" xfId="0" applyNumberFormat="1"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T72"/>
  <sheetViews>
    <sheetView workbookViewId="0">
      <selection activeCell="C30" sqref="C30"/>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45658</v>
      </c>
      <c r="F4" s="133"/>
      <c r="G4" s="86" t="s">
        <v>0</v>
      </c>
      <c r="H4" s="132">
        <v>45747</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453</v>
      </c>
      <c r="D11" s="140"/>
      <c r="E11" s="96"/>
      <c r="F11" s="148" t="s">
        <v>333</v>
      </c>
      <c r="G11" s="138"/>
      <c r="H11" s="149" t="s">
        <v>454</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455</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456</v>
      </c>
      <c r="D15" s="140"/>
      <c r="E15" s="157"/>
      <c r="F15" s="158"/>
      <c r="G15" s="101" t="s">
        <v>334</v>
      </c>
      <c r="H15" s="149" t="s">
        <v>457</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458</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450</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10000</v>
      </c>
      <c r="D21" s="150"/>
      <c r="E21" s="143"/>
      <c r="F21" s="143"/>
      <c r="G21" s="154" t="s">
        <v>459</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460</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461</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462</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211</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337</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463</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464</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465</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t="s">
        <v>466</v>
      </c>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t="s">
        <v>467</v>
      </c>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23622047244094491" right="0.23622047244094491" top="0" bottom="0" header="0.31496062992125984" footer="0.31496062992125984"/>
  <pageSetup paperSize="9" scale="94"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I134"/>
  <sheetViews>
    <sheetView view="pageBreakPreview" topLeftCell="A107" zoomScale="110" zoomScaleNormal="100" zoomScaleSheetLayoutView="110" workbookViewId="0">
      <selection activeCell="H119" sqref="H119"/>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v>45747</v>
      </c>
      <c r="B2" s="188"/>
      <c r="C2" s="188"/>
      <c r="D2" s="188"/>
      <c r="E2" s="188"/>
      <c r="F2" s="188"/>
      <c r="G2" s="188"/>
      <c r="H2" s="188"/>
      <c r="I2" s="188"/>
    </row>
    <row r="3" spans="1:9" x14ac:dyDescent="0.2">
      <c r="A3" s="189" t="s">
        <v>450</v>
      </c>
      <c r="B3" s="189"/>
      <c r="C3" s="189"/>
      <c r="D3" s="189"/>
      <c r="E3" s="189"/>
      <c r="F3" s="189"/>
      <c r="G3" s="189"/>
      <c r="H3" s="189"/>
      <c r="I3" s="189"/>
    </row>
    <row r="4" spans="1:9" x14ac:dyDescent="0.2">
      <c r="A4" s="190" t="s">
        <v>451</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41060674</v>
      </c>
      <c r="I9" s="120">
        <f>I10+I17+I27+I38+I43</f>
        <v>41188751</v>
      </c>
    </row>
    <row r="10" spans="1:9" ht="12.75" customHeight="1" x14ac:dyDescent="0.2">
      <c r="A10" s="183" t="s">
        <v>5</v>
      </c>
      <c r="B10" s="183"/>
      <c r="C10" s="183"/>
      <c r="D10" s="183"/>
      <c r="E10" s="183"/>
      <c r="F10" s="183"/>
      <c r="G10" s="12">
        <v>3</v>
      </c>
      <c r="H10" s="120">
        <f>H11+H12+H13+H14+H15+H16</f>
        <v>1086159</v>
      </c>
      <c r="I10" s="120">
        <f>I11+I12+I13+I14+I15+I16</f>
        <v>1044546</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1086159</v>
      </c>
      <c r="I12" s="18">
        <v>1044546</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0</v>
      </c>
      <c r="I16" s="18">
        <v>0</v>
      </c>
    </row>
    <row r="17" spans="1:9" ht="12.75" customHeight="1" x14ac:dyDescent="0.2">
      <c r="A17" s="183" t="s">
        <v>12</v>
      </c>
      <c r="B17" s="183"/>
      <c r="C17" s="183"/>
      <c r="D17" s="183"/>
      <c r="E17" s="183"/>
      <c r="F17" s="183"/>
      <c r="G17" s="12">
        <v>10</v>
      </c>
      <c r="H17" s="120">
        <f>H18+H19+H20+H21+H22+H23+H24+H25+H26</f>
        <v>30244702</v>
      </c>
      <c r="I17" s="120">
        <f>I18+I19+I20+I21+I22+I23+I24+I25+I26</f>
        <v>30408592</v>
      </c>
    </row>
    <row r="18" spans="1:9" ht="12.75" customHeight="1" x14ac:dyDescent="0.2">
      <c r="A18" s="182" t="s">
        <v>13</v>
      </c>
      <c r="B18" s="182"/>
      <c r="C18" s="182"/>
      <c r="D18" s="182"/>
      <c r="E18" s="182"/>
      <c r="F18" s="182"/>
      <c r="G18" s="11">
        <v>11</v>
      </c>
      <c r="H18" s="18">
        <v>1318115</v>
      </c>
      <c r="I18" s="18">
        <v>1318115</v>
      </c>
    </row>
    <row r="19" spans="1:9" ht="12.75" customHeight="1" x14ac:dyDescent="0.2">
      <c r="A19" s="182" t="s">
        <v>14</v>
      </c>
      <c r="B19" s="182"/>
      <c r="C19" s="182"/>
      <c r="D19" s="182"/>
      <c r="E19" s="182"/>
      <c r="F19" s="182"/>
      <c r="G19" s="11">
        <v>12</v>
      </c>
      <c r="H19" s="18">
        <v>18410505</v>
      </c>
      <c r="I19" s="18">
        <v>18281377</v>
      </c>
    </row>
    <row r="20" spans="1:9" ht="12.75" customHeight="1" x14ac:dyDescent="0.2">
      <c r="A20" s="182" t="s">
        <v>15</v>
      </c>
      <c r="B20" s="182"/>
      <c r="C20" s="182"/>
      <c r="D20" s="182"/>
      <c r="E20" s="182"/>
      <c r="F20" s="182"/>
      <c r="G20" s="11">
        <v>13</v>
      </c>
      <c r="H20" s="18">
        <v>4488270</v>
      </c>
      <c r="I20" s="18">
        <v>4362837</v>
      </c>
    </row>
    <row r="21" spans="1:9" ht="12.75" customHeight="1" x14ac:dyDescent="0.2">
      <c r="A21" s="182" t="s">
        <v>16</v>
      </c>
      <c r="B21" s="182"/>
      <c r="C21" s="182"/>
      <c r="D21" s="182"/>
      <c r="E21" s="182"/>
      <c r="F21" s="182"/>
      <c r="G21" s="11">
        <v>14</v>
      </c>
      <c r="H21" s="18">
        <v>53029</v>
      </c>
      <c r="I21" s="18">
        <v>54213</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5189877</v>
      </c>
      <c r="I24" s="18">
        <v>5607470</v>
      </c>
    </row>
    <row r="25" spans="1:9" ht="12.75" customHeight="1" x14ac:dyDescent="0.2">
      <c r="A25" s="182" t="s">
        <v>20</v>
      </c>
      <c r="B25" s="182"/>
      <c r="C25" s="182"/>
      <c r="D25" s="182"/>
      <c r="E25" s="182"/>
      <c r="F25" s="182"/>
      <c r="G25" s="11">
        <v>18</v>
      </c>
      <c r="H25" s="18">
        <v>15197</v>
      </c>
      <c r="I25" s="18">
        <v>14871</v>
      </c>
    </row>
    <row r="26" spans="1:9" ht="12.75" customHeight="1" x14ac:dyDescent="0.2">
      <c r="A26" s="182" t="s">
        <v>21</v>
      </c>
      <c r="B26" s="182"/>
      <c r="C26" s="182"/>
      <c r="D26" s="182"/>
      <c r="E26" s="182"/>
      <c r="F26" s="182"/>
      <c r="G26" s="11">
        <v>19</v>
      </c>
      <c r="H26" s="18">
        <v>769709</v>
      </c>
      <c r="I26" s="18">
        <v>769709</v>
      </c>
    </row>
    <row r="27" spans="1:9" ht="12.75" customHeight="1" x14ac:dyDescent="0.2">
      <c r="A27" s="183" t="s">
        <v>22</v>
      </c>
      <c r="B27" s="183"/>
      <c r="C27" s="183"/>
      <c r="D27" s="183"/>
      <c r="E27" s="183"/>
      <c r="F27" s="183"/>
      <c r="G27" s="12">
        <v>20</v>
      </c>
      <c r="H27" s="120">
        <f>SUM(H28:H37)</f>
        <v>9729813</v>
      </c>
      <c r="I27" s="120">
        <f>SUM(I28:I37)</f>
        <v>9735613</v>
      </c>
    </row>
    <row r="28" spans="1:9" ht="12.75" customHeight="1" x14ac:dyDescent="0.2">
      <c r="A28" s="182" t="s">
        <v>23</v>
      </c>
      <c r="B28" s="182"/>
      <c r="C28" s="182"/>
      <c r="D28" s="182"/>
      <c r="E28" s="182"/>
      <c r="F28" s="182"/>
      <c r="G28" s="11">
        <v>21</v>
      </c>
      <c r="H28" s="18">
        <v>9347370</v>
      </c>
      <c r="I28" s="18">
        <v>9347370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375261</v>
      </c>
      <c r="I34" s="18">
        <v>375261</v>
      </c>
    </row>
    <row r="35" spans="1:9" ht="12.75" customHeight="1" x14ac:dyDescent="0.2">
      <c r="A35" s="182" t="s">
        <v>30</v>
      </c>
      <c r="B35" s="182"/>
      <c r="C35" s="182"/>
      <c r="D35" s="182"/>
      <c r="E35" s="182"/>
      <c r="F35" s="182"/>
      <c r="G35" s="11">
        <v>28</v>
      </c>
      <c r="H35" s="18">
        <v>7076</v>
      </c>
      <c r="I35" s="18">
        <v>12876</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106</v>
      </c>
      <c r="I37" s="18">
        <v>106</v>
      </c>
    </row>
    <row r="38" spans="1:9" ht="12.75" customHeight="1" x14ac:dyDescent="0.2">
      <c r="A38" s="183" t="s">
        <v>33</v>
      </c>
      <c r="B38" s="183"/>
      <c r="C38" s="183"/>
      <c r="D38" s="183"/>
      <c r="E38" s="183"/>
      <c r="F38" s="183"/>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26281788</v>
      </c>
      <c r="I44" s="120">
        <f>I45+I53+I60+I70</f>
        <v>31054906</v>
      </c>
    </row>
    <row r="45" spans="1:9" ht="12.75" customHeight="1" x14ac:dyDescent="0.2">
      <c r="A45" s="183" t="s">
        <v>39</v>
      </c>
      <c r="B45" s="183"/>
      <c r="C45" s="183"/>
      <c r="D45" s="183"/>
      <c r="E45" s="183"/>
      <c r="F45" s="183"/>
      <c r="G45" s="12">
        <v>38</v>
      </c>
      <c r="H45" s="120">
        <f>SUM(H46:H52)</f>
        <v>8480243</v>
      </c>
      <c r="I45" s="120">
        <f>SUM(I46:I52)</f>
        <v>8496764</v>
      </c>
    </row>
    <row r="46" spans="1:9" ht="12.75" customHeight="1" x14ac:dyDescent="0.2">
      <c r="A46" s="182" t="s">
        <v>40</v>
      </c>
      <c r="B46" s="182"/>
      <c r="C46" s="182"/>
      <c r="D46" s="182"/>
      <c r="E46" s="182"/>
      <c r="F46" s="182"/>
      <c r="G46" s="11">
        <v>39</v>
      </c>
      <c r="H46" s="18">
        <v>6827300</v>
      </c>
      <c r="I46" s="18">
        <v>6861715</v>
      </c>
    </row>
    <row r="47" spans="1:9" ht="12.75" customHeight="1" x14ac:dyDescent="0.2">
      <c r="A47" s="182" t="s">
        <v>41</v>
      </c>
      <c r="B47" s="182"/>
      <c r="C47" s="182"/>
      <c r="D47" s="182"/>
      <c r="E47" s="182"/>
      <c r="F47" s="182"/>
      <c r="G47" s="11">
        <v>40</v>
      </c>
      <c r="H47" s="18">
        <v>11</v>
      </c>
      <c r="I47" s="18">
        <v>0</v>
      </c>
    </row>
    <row r="48" spans="1:9" ht="12.75" customHeight="1" x14ac:dyDescent="0.2">
      <c r="A48" s="182" t="s">
        <v>42</v>
      </c>
      <c r="B48" s="182"/>
      <c r="C48" s="182"/>
      <c r="D48" s="182"/>
      <c r="E48" s="182"/>
      <c r="F48" s="182"/>
      <c r="G48" s="11">
        <v>41</v>
      </c>
      <c r="H48" s="18">
        <v>304737</v>
      </c>
      <c r="I48" s="18">
        <v>483350</v>
      </c>
    </row>
    <row r="49" spans="1:9" ht="12.75" customHeight="1" x14ac:dyDescent="0.2">
      <c r="A49" s="182" t="s">
        <v>43</v>
      </c>
      <c r="B49" s="182"/>
      <c r="C49" s="182"/>
      <c r="D49" s="182"/>
      <c r="E49" s="182"/>
      <c r="F49" s="182"/>
      <c r="G49" s="11">
        <v>42</v>
      </c>
      <c r="H49" s="18">
        <v>1348195</v>
      </c>
      <c r="I49" s="18">
        <v>1151699</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14965735</v>
      </c>
      <c r="I53" s="120">
        <f>SUM(I54:I59)</f>
        <v>16106181</v>
      </c>
    </row>
    <row r="54" spans="1:9" ht="12.75" customHeight="1" x14ac:dyDescent="0.2">
      <c r="A54" s="182" t="s">
        <v>48</v>
      </c>
      <c r="B54" s="182"/>
      <c r="C54" s="182"/>
      <c r="D54" s="182"/>
      <c r="E54" s="182"/>
      <c r="F54" s="182"/>
      <c r="G54" s="11">
        <v>47</v>
      </c>
      <c r="H54" s="18">
        <v>1178670</v>
      </c>
      <c r="I54" s="18">
        <v>1126306</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10073050</v>
      </c>
      <c r="I56" s="18">
        <v>11844180</v>
      </c>
    </row>
    <row r="57" spans="1:9" ht="12.75" customHeight="1" x14ac:dyDescent="0.2">
      <c r="A57" s="182" t="s">
        <v>51</v>
      </c>
      <c r="B57" s="182"/>
      <c r="C57" s="182"/>
      <c r="D57" s="182"/>
      <c r="E57" s="182"/>
      <c r="F57" s="182"/>
      <c r="G57" s="11">
        <v>50</v>
      </c>
      <c r="H57" s="18">
        <v>0</v>
      </c>
      <c r="I57" s="18">
        <v>0</v>
      </c>
    </row>
    <row r="58" spans="1:9" ht="12.75" customHeight="1" x14ac:dyDescent="0.2">
      <c r="A58" s="182" t="s">
        <v>52</v>
      </c>
      <c r="B58" s="182"/>
      <c r="C58" s="182"/>
      <c r="D58" s="182"/>
      <c r="E58" s="182"/>
      <c r="F58" s="182"/>
      <c r="G58" s="11">
        <v>51</v>
      </c>
      <c r="H58" s="18">
        <v>1763403</v>
      </c>
      <c r="I58" s="18">
        <v>1245271</v>
      </c>
    </row>
    <row r="59" spans="1:9" ht="12.75" customHeight="1" x14ac:dyDescent="0.2">
      <c r="A59" s="182" t="s">
        <v>53</v>
      </c>
      <c r="B59" s="182"/>
      <c r="C59" s="182"/>
      <c r="D59" s="182"/>
      <c r="E59" s="182"/>
      <c r="F59" s="182"/>
      <c r="G59" s="11">
        <v>52</v>
      </c>
      <c r="H59" s="18">
        <v>1950612</v>
      </c>
      <c r="I59" s="18">
        <v>1890424</v>
      </c>
    </row>
    <row r="60" spans="1:9" ht="12.75" customHeight="1" x14ac:dyDescent="0.2">
      <c r="A60" s="183" t="s">
        <v>54</v>
      </c>
      <c r="B60" s="183"/>
      <c r="C60" s="183"/>
      <c r="D60" s="183"/>
      <c r="E60" s="183"/>
      <c r="F60" s="183"/>
      <c r="G60" s="12">
        <v>53</v>
      </c>
      <c r="H60" s="120">
        <f>SUM(H61:H69)</f>
        <v>2559482</v>
      </c>
      <c r="I60" s="120">
        <f>SUM(I61:I69)</f>
        <v>6273184</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1106320</v>
      </c>
      <c r="I63" s="18">
        <v>1010034</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19858</v>
      </c>
      <c r="I67" s="18">
        <v>19858</v>
      </c>
    </row>
    <row r="68" spans="1:9" ht="12.75" customHeight="1" x14ac:dyDescent="0.2">
      <c r="A68" s="182" t="s">
        <v>30</v>
      </c>
      <c r="B68" s="182"/>
      <c r="C68" s="182"/>
      <c r="D68" s="182"/>
      <c r="E68" s="182"/>
      <c r="F68" s="182"/>
      <c r="G68" s="11">
        <v>61</v>
      </c>
      <c r="H68" s="18">
        <v>1433304</v>
      </c>
      <c r="I68" s="18">
        <v>5243292</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276328</v>
      </c>
      <c r="I70" s="18">
        <v>178777</v>
      </c>
    </row>
    <row r="71" spans="1:9" ht="12.75" customHeight="1" x14ac:dyDescent="0.2">
      <c r="A71" s="198" t="s">
        <v>58</v>
      </c>
      <c r="B71" s="198"/>
      <c r="C71" s="198"/>
      <c r="D71" s="198"/>
      <c r="E71" s="198"/>
      <c r="F71" s="198"/>
      <c r="G71" s="11">
        <v>64</v>
      </c>
      <c r="H71" s="18">
        <v>65655</v>
      </c>
      <c r="I71" s="18">
        <v>308168</v>
      </c>
    </row>
    <row r="72" spans="1:9" ht="12.75" customHeight="1" x14ac:dyDescent="0.2">
      <c r="A72" s="184" t="s">
        <v>304</v>
      </c>
      <c r="B72" s="184"/>
      <c r="C72" s="184"/>
      <c r="D72" s="184"/>
      <c r="E72" s="184"/>
      <c r="F72" s="184"/>
      <c r="G72" s="12">
        <v>65</v>
      </c>
      <c r="H72" s="120">
        <f>H8+H9+H44+H71</f>
        <v>67408117</v>
      </c>
      <c r="I72" s="120">
        <f>I8+I9+I44+I71</f>
        <v>72551825</v>
      </c>
    </row>
    <row r="73" spans="1:9" ht="12.75" customHeight="1" x14ac:dyDescent="0.2">
      <c r="A73" s="198" t="s">
        <v>59</v>
      </c>
      <c r="B73" s="198"/>
      <c r="C73" s="198"/>
      <c r="D73" s="198"/>
      <c r="E73" s="198"/>
      <c r="F73" s="198"/>
      <c r="G73" s="11">
        <v>66</v>
      </c>
      <c r="H73" s="18">
        <v>193</v>
      </c>
      <c r="I73" s="18">
        <v>193</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24025033</v>
      </c>
      <c r="I75" s="121">
        <f>I76+I77+I78+I84+I85+I91+I94+I97</f>
        <v>25183156</v>
      </c>
    </row>
    <row r="76" spans="1:9" ht="12.75" customHeight="1" x14ac:dyDescent="0.2">
      <c r="A76" s="182" t="s">
        <v>61</v>
      </c>
      <c r="B76" s="182"/>
      <c r="C76" s="182"/>
      <c r="D76" s="182"/>
      <c r="E76" s="182"/>
      <c r="F76" s="182"/>
      <c r="G76" s="11">
        <v>68</v>
      </c>
      <c r="H76" s="18">
        <v>2523910</v>
      </c>
      <c r="I76" s="18">
        <v>2523910</v>
      </c>
    </row>
    <row r="77" spans="1:9" ht="12.75" customHeight="1" x14ac:dyDescent="0.2">
      <c r="A77" s="182" t="s">
        <v>62</v>
      </c>
      <c r="B77" s="182"/>
      <c r="C77" s="182"/>
      <c r="D77" s="182"/>
      <c r="E77" s="182"/>
      <c r="F77" s="182"/>
      <c r="G77" s="11">
        <v>69</v>
      </c>
      <c r="H77" s="18">
        <v>11171208</v>
      </c>
      <c r="I77" s="18">
        <v>11171208</v>
      </c>
    </row>
    <row r="78" spans="1:9" ht="12.75" customHeight="1" x14ac:dyDescent="0.2">
      <c r="A78" s="183" t="s">
        <v>63</v>
      </c>
      <c r="B78" s="183"/>
      <c r="C78" s="183"/>
      <c r="D78" s="183"/>
      <c r="E78" s="183"/>
      <c r="F78" s="183"/>
      <c r="G78" s="12">
        <v>70</v>
      </c>
      <c r="H78" s="121">
        <f>SUM(H79:H83)</f>
        <v>1348859</v>
      </c>
      <c r="I78" s="121">
        <f>SUM(I79:I83)</f>
        <v>1348859</v>
      </c>
    </row>
    <row r="79" spans="1:9" ht="12.75" customHeight="1" x14ac:dyDescent="0.2">
      <c r="A79" s="182" t="s">
        <v>64</v>
      </c>
      <c r="B79" s="182"/>
      <c r="C79" s="182"/>
      <c r="D79" s="182"/>
      <c r="E79" s="182"/>
      <c r="F79" s="182"/>
      <c r="G79" s="11">
        <v>71</v>
      </c>
      <c r="H79" s="18">
        <v>1239181</v>
      </c>
      <c r="I79" s="18">
        <v>1239181</v>
      </c>
    </row>
    <row r="80" spans="1:9" ht="12.75" customHeight="1" x14ac:dyDescent="0.2">
      <c r="A80" s="182" t="s">
        <v>65</v>
      </c>
      <c r="B80" s="182"/>
      <c r="C80" s="182"/>
      <c r="D80" s="182"/>
      <c r="E80" s="182"/>
      <c r="F80" s="182"/>
      <c r="G80" s="11">
        <v>72</v>
      </c>
      <c r="H80" s="18">
        <v>109678</v>
      </c>
      <c r="I80" s="18">
        <v>109678</v>
      </c>
    </row>
    <row r="81" spans="1:9" ht="12.75" customHeight="1" x14ac:dyDescent="0.2">
      <c r="A81" s="182" t="s">
        <v>66</v>
      </c>
      <c r="B81" s="182"/>
      <c r="C81" s="182"/>
      <c r="D81" s="182"/>
      <c r="E81" s="182"/>
      <c r="F81" s="182"/>
      <c r="G81" s="11">
        <v>73</v>
      </c>
      <c r="H81" s="18">
        <v>0</v>
      </c>
      <c r="I81" s="18">
        <v>0</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0</v>
      </c>
      <c r="I83" s="18">
        <v>0</v>
      </c>
    </row>
    <row r="84" spans="1:9" ht="12.75" customHeight="1" x14ac:dyDescent="0.2">
      <c r="A84" s="199" t="s">
        <v>69</v>
      </c>
      <c r="B84" s="199"/>
      <c r="C84" s="199"/>
      <c r="D84" s="199"/>
      <c r="E84" s="199"/>
      <c r="F84" s="199"/>
      <c r="G84" s="46">
        <v>76</v>
      </c>
      <c r="H84" s="47">
        <v>5264406</v>
      </c>
      <c r="I84" s="47">
        <v>5164788</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896673</v>
      </c>
      <c r="I91" s="120">
        <f>I92-I93</f>
        <v>3838134</v>
      </c>
    </row>
    <row r="92" spans="1:9" ht="12.75" customHeight="1" x14ac:dyDescent="0.2">
      <c r="A92" s="182" t="s">
        <v>72</v>
      </c>
      <c r="B92" s="182"/>
      <c r="C92" s="182"/>
      <c r="D92" s="182"/>
      <c r="E92" s="182"/>
      <c r="F92" s="182"/>
      <c r="G92" s="11">
        <v>84</v>
      </c>
      <c r="H92" s="18">
        <v>896673</v>
      </c>
      <c r="I92" s="18">
        <v>3838134</v>
      </c>
    </row>
    <row r="93" spans="1:9" ht="12.75" customHeight="1" x14ac:dyDescent="0.2">
      <c r="A93" s="182" t="s">
        <v>73</v>
      </c>
      <c r="B93" s="182"/>
      <c r="C93" s="182"/>
      <c r="D93" s="182"/>
      <c r="E93" s="182"/>
      <c r="F93" s="182"/>
      <c r="G93" s="11">
        <v>85</v>
      </c>
      <c r="H93" s="18">
        <v>0</v>
      </c>
      <c r="I93" s="18">
        <v>0</v>
      </c>
    </row>
    <row r="94" spans="1:9" ht="12.75" customHeight="1" x14ac:dyDescent="0.2">
      <c r="A94" s="183" t="s">
        <v>353</v>
      </c>
      <c r="B94" s="183"/>
      <c r="C94" s="183"/>
      <c r="D94" s="183"/>
      <c r="E94" s="183"/>
      <c r="F94" s="183"/>
      <c r="G94" s="12">
        <v>86</v>
      </c>
      <c r="H94" s="120">
        <f>H95-H96</f>
        <v>2819977</v>
      </c>
      <c r="I94" s="120">
        <f>I95-I96</f>
        <v>1136257</v>
      </c>
    </row>
    <row r="95" spans="1:9" ht="12.75" customHeight="1" x14ac:dyDescent="0.2">
      <c r="A95" s="182" t="s">
        <v>74</v>
      </c>
      <c r="B95" s="182"/>
      <c r="C95" s="182"/>
      <c r="D95" s="182"/>
      <c r="E95" s="182"/>
      <c r="F95" s="182"/>
      <c r="G95" s="11">
        <v>87</v>
      </c>
      <c r="H95" s="18">
        <v>2819977</v>
      </c>
      <c r="I95" s="18">
        <v>1136257</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0</v>
      </c>
      <c r="I98" s="120">
        <f>SUM(I99:I104)</f>
        <v>0</v>
      </c>
    </row>
    <row r="99" spans="1:9" ht="12.75" customHeight="1" x14ac:dyDescent="0.2">
      <c r="A99" s="182" t="s">
        <v>77</v>
      </c>
      <c r="B99" s="182"/>
      <c r="C99" s="182"/>
      <c r="D99" s="182"/>
      <c r="E99" s="182"/>
      <c r="F99" s="182"/>
      <c r="G99" s="11">
        <v>91</v>
      </c>
      <c r="H99" s="18">
        <v>0</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18420473</v>
      </c>
      <c r="I105" s="120">
        <f>SUM(I106:I116)</f>
        <v>18040907</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530892</v>
      </c>
      <c r="I110" s="18">
        <v>530892</v>
      </c>
    </row>
    <row r="111" spans="1:9" ht="12.75" customHeight="1" x14ac:dyDescent="0.2">
      <c r="A111" s="182" t="s">
        <v>88</v>
      </c>
      <c r="B111" s="182"/>
      <c r="C111" s="182"/>
      <c r="D111" s="182"/>
      <c r="E111" s="182"/>
      <c r="F111" s="182"/>
      <c r="G111" s="11">
        <v>103</v>
      </c>
      <c r="H111" s="18">
        <v>16401333</v>
      </c>
      <c r="I111" s="18">
        <v>16085215</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332647</v>
      </c>
      <c r="I114" s="18">
        <v>291066</v>
      </c>
    </row>
    <row r="115" spans="1:9" ht="12.75" customHeight="1" x14ac:dyDescent="0.2">
      <c r="A115" s="182" t="s">
        <v>92</v>
      </c>
      <c r="B115" s="182"/>
      <c r="C115" s="182"/>
      <c r="D115" s="182"/>
      <c r="E115" s="182"/>
      <c r="F115" s="182"/>
      <c r="G115" s="11">
        <v>107</v>
      </c>
      <c r="H115" s="18">
        <v>0</v>
      </c>
      <c r="I115" s="18">
        <v>0</v>
      </c>
    </row>
    <row r="116" spans="1:9" ht="12.75" customHeight="1" x14ac:dyDescent="0.2">
      <c r="A116" s="182" t="s">
        <v>93</v>
      </c>
      <c r="B116" s="182"/>
      <c r="C116" s="182"/>
      <c r="D116" s="182"/>
      <c r="E116" s="182"/>
      <c r="F116" s="182"/>
      <c r="G116" s="11">
        <v>108</v>
      </c>
      <c r="H116" s="18">
        <v>1155601</v>
      </c>
      <c r="I116" s="18">
        <v>1133734</v>
      </c>
    </row>
    <row r="117" spans="1:9" ht="12.75" customHeight="1" x14ac:dyDescent="0.2">
      <c r="A117" s="184" t="s">
        <v>357</v>
      </c>
      <c r="B117" s="184"/>
      <c r="C117" s="184"/>
      <c r="D117" s="184"/>
      <c r="E117" s="184"/>
      <c r="F117" s="184"/>
      <c r="G117" s="12">
        <v>109</v>
      </c>
      <c r="H117" s="120">
        <f>SUM(H118:H131)</f>
        <v>24281094</v>
      </c>
      <c r="I117" s="120">
        <f>SUM(I118:I131)</f>
        <v>28572110</v>
      </c>
    </row>
    <row r="118" spans="1:9" ht="12.75" customHeight="1" x14ac:dyDescent="0.2">
      <c r="A118" s="182" t="s">
        <v>83</v>
      </c>
      <c r="B118" s="182"/>
      <c r="C118" s="182"/>
      <c r="D118" s="182"/>
      <c r="E118" s="182"/>
      <c r="F118" s="182"/>
      <c r="G118" s="11">
        <v>110</v>
      </c>
      <c r="H118" s="18">
        <v>128058</v>
      </c>
      <c r="I118" s="18">
        <v>184110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4468605</v>
      </c>
      <c r="I122" s="18">
        <v>6668605</v>
      </c>
    </row>
    <row r="123" spans="1:9" ht="12.75" customHeight="1" x14ac:dyDescent="0.2">
      <c r="A123" s="182" t="s">
        <v>88</v>
      </c>
      <c r="B123" s="182"/>
      <c r="C123" s="182"/>
      <c r="D123" s="182"/>
      <c r="E123" s="182"/>
      <c r="F123" s="182"/>
      <c r="G123" s="11">
        <v>115</v>
      </c>
      <c r="H123" s="18">
        <v>1271718</v>
      </c>
      <c r="I123" s="18">
        <v>6278705</v>
      </c>
    </row>
    <row r="124" spans="1:9" ht="12.75" customHeight="1" x14ac:dyDescent="0.2">
      <c r="A124" s="182" t="s">
        <v>89</v>
      </c>
      <c r="B124" s="182"/>
      <c r="C124" s="182"/>
      <c r="D124" s="182"/>
      <c r="E124" s="182"/>
      <c r="F124" s="182"/>
      <c r="G124" s="11">
        <v>116</v>
      </c>
      <c r="H124" s="18">
        <v>1002361</v>
      </c>
      <c r="I124" s="18">
        <v>535027</v>
      </c>
    </row>
    <row r="125" spans="1:9" ht="12.75" customHeight="1" x14ac:dyDescent="0.2">
      <c r="A125" s="182" t="s">
        <v>90</v>
      </c>
      <c r="B125" s="182"/>
      <c r="C125" s="182"/>
      <c r="D125" s="182"/>
      <c r="E125" s="182"/>
      <c r="F125" s="182"/>
      <c r="G125" s="11">
        <v>117</v>
      </c>
      <c r="H125" s="18">
        <v>16290835</v>
      </c>
      <c r="I125" s="18">
        <v>13898627</v>
      </c>
    </row>
    <row r="126" spans="1:9" x14ac:dyDescent="0.2">
      <c r="A126" s="182" t="s">
        <v>91</v>
      </c>
      <c r="B126" s="182"/>
      <c r="C126" s="182"/>
      <c r="D126" s="182"/>
      <c r="E126" s="182"/>
      <c r="F126" s="182"/>
      <c r="G126" s="11">
        <v>118</v>
      </c>
      <c r="H126" s="18">
        <v>166323</v>
      </c>
      <c r="I126" s="18">
        <v>166323</v>
      </c>
    </row>
    <row r="127" spans="1:9" x14ac:dyDescent="0.2">
      <c r="A127" s="182" t="s">
        <v>94</v>
      </c>
      <c r="B127" s="182"/>
      <c r="C127" s="182"/>
      <c r="D127" s="182"/>
      <c r="E127" s="182"/>
      <c r="F127" s="182"/>
      <c r="G127" s="11">
        <v>119</v>
      </c>
      <c r="H127" s="18">
        <v>275723</v>
      </c>
      <c r="I127" s="18">
        <v>300817</v>
      </c>
    </row>
    <row r="128" spans="1:9" x14ac:dyDescent="0.2">
      <c r="A128" s="182" t="s">
        <v>95</v>
      </c>
      <c r="B128" s="182"/>
      <c r="C128" s="182"/>
      <c r="D128" s="182"/>
      <c r="E128" s="182"/>
      <c r="F128" s="182"/>
      <c r="G128" s="11">
        <v>120</v>
      </c>
      <c r="H128" s="18">
        <v>190179</v>
      </c>
      <c r="I128" s="18">
        <v>188399</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487292</v>
      </c>
      <c r="I131" s="18">
        <v>351497</v>
      </c>
    </row>
    <row r="132" spans="1:9" ht="22.15" customHeight="1" x14ac:dyDescent="0.2">
      <c r="A132" s="198" t="s">
        <v>99</v>
      </c>
      <c r="B132" s="198"/>
      <c r="C132" s="198"/>
      <c r="D132" s="198"/>
      <c r="E132" s="198"/>
      <c r="F132" s="198"/>
      <c r="G132" s="11">
        <v>124</v>
      </c>
      <c r="H132" s="18">
        <v>681517</v>
      </c>
      <c r="I132" s="18">
        <v>755652</v>
      </c>
    </row>
    <row r="133" spans="1:9" ht="12.75" customHeight="1" x14ac:dyDescent="0.2">
      <c r="A133" s="184" t="s">
        <v>358</v>
      </c>
      <c r="B133" s="184"/>
      <c r="C133" s="184"/>
      <c r="D133" s="184"/>
      <c r="E133" s="184"/>
      <c r="F133" s="184"/>
      <c r="G133" s="12">
        <v>125</v>
      </c>
      <c r="H133" s="120">
        <f>H75+H98+H105+H117+H132</f>
        <v>67408117</v>
      </c>
      <c r="I133" s="120">
        <f>I75+I98+I105+I117+I132</f>
        <v>72551825</v>
      </c>
    </row>
    <row r="134" spans="1:9" x14ac:dyDescent="0.2">
      <c r="A134" s="198" t="s">
        <v>100</v>
      </c>
      <c r="B134" s="198"/>
      <c r="C134" s="198"/>
      <c r="D134" s="198"/>
      <c r="E134" s="198"/>
      <c r="F134" s="198"/>
      <c r="G134" s="11">
        <v>126</v>
      </c>
      <c r="H134" s="18">
        <v>193</v>
      </c>
      <c r="I134" s="18">
        <v>193</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K113"/>
  <sheetViews>
    <sheetView topLeftCell="A37" zoomScale="85" zoomScaleNormal="85" zoomScaleSheetLayoutView="110" workbookViewId="0">
      <selection activeCell="K56" sqref="K56"/>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468</v>
      </c>
      <c r="B2" s="205"/>
      <c r="C2" s="205"/>
      <c r="D2" s="205"/>
      <c r="E2" s="205"/>
      <c r="F2" s="205"/>
      <c r="G2" s="205"/>
      <c r="H2" s="205"/>
      <c r="I2" s="205"/>
    </row>
    <row r="3" spans="1:11" x14ac:dyDescent="0.2">
      <c r="A3" s="206" t="s">
        <v>449</v>
      </c>
      <c r="B3" s="207"/>
      <c r="C3" s="207"/>
      <c r="D3" s="207"/>
      <c r="E3" s="207"/>
      <c r="F3" s="207"/>
      <c r="G3" s="207"/>
      <c r="H3" s="207"/>
      <c r="I3" s="207"/>
      <c r="J3" s="208"/>
      <c r="K3" s="208"/>
    </row>
    <row r="4" spans="1:11" x14ac:dyDescent="0.2">
      <c r="A4" s="209" t="s">
        <v>452</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13279563</v>
      </c>
      <c r="I8" s="52">
        <f>SUM(I9:I13)</f>
        <v>13279563</v>
      </c>
      <c r="J8" s="52">
        <f>SUM(J9:J13)</f>
        <v>16957565</v>
      </c>
      <c r="K8" s="52">
        <f>SUM(K9:K13)</f>
        <v>16957565</v>
      </c>
    </row>
    <row r="9" spans="1:11" ht="12.75" customHeight="1" x14ac:dyDescent="0.2">
      <c r="A9" s="182" t="s">
        <v>115</v>
      </c>
      <c r="B9" s="182"/>
      <c r="C9" s="182"/>
      <c r="D9" s="182"/>
      <c r="E9" s="182"/>
      <c r="F9" s="182"/>
      <c r="G9" s="11">
        <v>2</v>
      </c>
      <c r="H9" s="53">
        <v>162237</v>
      </c>
      <c r="I9" s="53">
        <v>162237</v>
      </c>
      <c r="J9" s="53">
        <v>229425</v>
      </c>
      <c r="K9" s="53">
        <v>229425</v>
      </c>
    </row>
    <row r="10" spans="1:11" ht="12.75" customHeight="1" x14ac:dyDescent="0.2">
      <c r="A10" s="182" t="s">
        <v>116</v>
      </c>
      <c r="B10" s="182"/>
      <c r="C10" s="182"/>
      <c r="D10" s="182"/>
      <c r="E10" s="182"/>
      <c r="F10" s="182"/>
      <c r="G10" s="11">
        <v>3</v>
      </c>
      <c r="H10" s="53">
        <v>13056470</v>
      </c>
      <c r="I10" s="53">
        <v>13056470</v>
      </c>
      <c r="J10" s="53">
        <v>16254962</v>
      </c>
      <c r="K10" s="53">
        <v>16254962</v>
      </c>
    </row>
    <row r="11" spans="1:11" ht="12.75" customHeight="1" x14ac:dyDescent="0.2">
      <c r="A11" s="182" t="s">
        <v>117</v>
      </c>
      <c r="B11" s="182"/>
      <c r="C11" s="182"/>
      <c r="D11" s="182"/>
      <c r="E11" s="182"/>
      <c r="F11" s="182"/>
      <c r="G11" s="11">
        <v>4</v>
      </c>
      <c r="H11" s="53">
        <v>789</v>
      </c>
      <c r="I11" s="53">
        <v>789</v>
      </c>
      <c r="J11" s="53">
        <v>672</v>
      </c>
      <c r="K11" s="53">
        <v>672</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60067</v>
      </c>
      <c r="I13" s="53">
        <v>60067</v>
      </c>
      <c r="J13" s="53">
        <v>472506</v>
      </c>
      <c r="K13" s="53">
        <v>472506</v>
      </c>
    </row>
    <row r="14" spans="1:11" ht="12.75" customHeight="1" x14ac:dyDescent="0.2">
      <c r="A14" s="216" t="s">
        <v>360</v>
      </c>
      <c r="B14" s="216"/>
      <c r="C14" s="216"/>
      <c r="D14" s="216"/>
      <c r="E14" s="216"/>
      <c r="F14" s="216"/>
      <c r="G14" s="12">
        <v>7</v>
      </c>
      <c r="H14" s="52">
        <f>H15+H16+H20+H24+H25+H26+H29+H36</f>
        <v>13338977</v>
      </c>
      <c r="I14" s="52">
        <f>I15+I16+I20+I24+I25+I26+I29+I36</f>
        <v>13338977</v>
      </c>
      <c r="J14" s="52">
        <f>J15+J16+J20+J24+J25+J26+J29+J36</f>
        <v>16371897</v>
      </c>
      <c r="K14" s="52">
        <f>K15+K16+K20+K24+K25+K26+K29+K36</f>
        <v>16374897</v>
      </c>
    </row>
    <row r="15" spans="1:11" ht="12.75" customHeight="1" x14ac:dyDescent="0.2">
      <c r="A15" s="182" t="s">
        <v>104</v>
      </c>
      <c r="B15" s="182"/>
      <c r="C15" s="182"/>
      <c r="D15" s="182"/>
      <c r="E15" s="182"/>
      <c r="F15" s="182"/>
      <c r="G15" s="11">
        <v>8</v>
      </c>
      <c r="H15" s="53">
        <v>-56543</v>
      </c>
      <c r="I15" s="53">
        <v>-56543</v>
      </c>
      <c r="J15" s="53">
        <v>-180522</v>
      </c>
      <c r="K15" s="53">
        <v>-180522</v>
      </c>
    </row>
    <row r="16" spans="1:11" ht="12.75" customHeight="1" x14ac:dyDescent="0.2">
      <c r="A16" s="183" t="s">
        <v>440</v>
      </c>
      <c r="B16" s="183"/>
      <c r="C16" s="183"/>
      <c r="D16" s="183"/>
      <c r="E16" s="183"/>
      <c r="F16" s="183"/>
      <c r="G16" s="12">
        <v>9</v>
      </c>
      <c r="H16" s="52">
        <f>SUM(H17:H19)</f>
        <v>11847384</v>
      </c>
      <c r="I16" s="52">
        <f>SUM(I17:I19)</f>
        <v>11847384</v>
      </c>
      <c r="J16" s="52">
        <f>SUM(J17:J19)</f>
        <v>14536490</v>
      </c>
      <c r="K16" s="52">
        <f>SUM(K17:K19)</f>
        <v>14536490</v>
      </c>
    </row>
    <row r="17" spans="1:11" ht="12.75" customHeight="1" x14ac:dyDescent="0.2">
      <c r="A17" s="217" t="s">
        <v>120</v>
      </c>
      <c r="B17" s="217"/>
      <c r="C17" s="217"/>
      <c r="D17" s="217"/>
      <c r="E17" s="217"/>
      <c r="F17" s="217"/>
      <c r="G17" s="11">
        <v>10</v>
      </c>
      <c r="H17" s="53">
        <v>6987934</v>
      </c>
      <c r="I17" s="53">
        <v>6987934</v>
      </c>
      <c r="J17" s="53">
        <v>10830217</v>
      </c>
      <c r="K17" s="53">
        <v>10830217</v>
      </c>
    </row>
    <row r="18" spans="1:11" ht="12.75" customHeight="1" x14ac:dyDescent="0.2">
      <c r="A18" s="217" t="s">
        <v>121</v>
      </c>
      <c r="B18" s="217"/>
      <c r="C18" s="217"/>
      <c r="D18" s="217"/>
      <c r="E18" s="217"/>
      <c r="F18" s="217"/>
      <c r="G18" s="11">
        <v>11</v>
      </c>
      <c r="H18" s="53">
        <v>4060942</v>
      </c>
      <c r="I18" s="53">
        <v>4060942</v>
      </c>
      <c r="J18" s="53">
        <v>2171262</v>
      </c>
      <c r="K18" s="53">
        <v>2171262</v>
      </c>
    </row>
    <row r="19" spans="1:11" ht="12.75" customHeight="1" x14ac:dyDescent="0.2">
      <c r="A19" s="217" t="s">
        <v>122</v>
      </c>
      <c r="B19" s="217"/>
      <c r="C19" s="217"/>
      <c r="D19" s="217"/>
      <c r="E19" s="217"/>
      <c r="F19" s="217"/>
      <c r="G19" s="11">
        <v>12</v>
      </c>
      <c r="H19" s="53">
        <v>798508</v>
      </c>
      <c r="I19" s="53">
        <v>798508</v>
      </c>
      <c r="J19" s="53">
        <v>1535011</v>
      </c>
      <c r="K19" s="53">
        <v>1535011</v>
      </c>
    </row>
    <row r="20" spans="1:11" ht="12.75" customHeight="1" x14ac:dyDescent="0.2">
      <c r="A20" s="183" t="s">
        <v>441</v>
      </c>
      <c r="B20" s="183"/>
      <c r="C20" s="183"/>
      <c r="D20" s="183"/>
      <c r="E20" s="183"/>
      <c r="F20" s="183"/>
      <c r="G20" s="12">
        <v>13</v>
      </c>
      <c r="H20" s="52">
        <f>SUM(H21:H23)</f>
        <v>914599</v>
      </c>
      <c r="I20" s="52">
        <f>SUM(I21:I23)</f>
        <v>914599</v>
      </c>
      <c r="J20" s="52">
        <f>SUM(J21:J23)</f>
        <v>1341151</v>
      </c>
      <c r="K20" s="52">
        <f>SUM(K21:K23)</f>
        <v>1341151</v>
      </c>
    </row>
    <row r="21" spans="1:11" ht="12.75" customHeight="1" x14ac:dyDescent="0.2">
      <c r="A21" s="217" t="s">
        <v>105</v>
      </c>
      <c r="B21" s="217"/>
      <c r="C21" s="217"/>
      <c r="D21" s="217"/>
      <c r="E21" s="217"/>
      <c r="F21" s="217"/>
      <c r="G21" s="11">
        <v>14</v>
      </c>
      <c r="H21" s="53">
        <v>591766</v>
      </c>
      <c r="I21" s="53">
        <v>591766</v>
      </c>
      <c r="J21" s="53">
        <v>839226</v>
      </c>
      <c r="K21" s="53">
        <v>839226</v>
      </c>
    </row>
    <row r="22" spans="1:11" ht="12.75" customHeight="1" x14ac:dyDescent="0.2">
      <c r="A22" s="217" t="s">
        <v>106</v>
      </c>
      <c r="B22" s="217"/>
      <c r="C22" s="217"/>
      <c r="D22" s="217"/>
      <c r="E22" s="217"/>
      <c r="F22" s="217"/>
      <c r="G22" s="11">
        <v>15</v>
      </c>
      <c r="H22" s="53">
        <v>207688</v>
      </c>
      <c r="I22" s="53">
        <v>207688</v>
      </c>
      <c r="J22" s="53">
        <v>332347</v>
      </c>
      <c r="K22" s="53">
        <v>332347</v>
      </c>
    </row>
    <row r="23" spans="1:11" ht="12.75" customHeight="1" x14ac:dyDescent="0.2">
      <c r="A23" s="217" t="s">
        <v>107</v>
      </c>
      <c r="B23" s="217"/>
      <c r="C23" s="217"/>
      <c r="D23" s="217"/>
      <c r="E23" s="217"/>
      <c r="F23" s="217"/>
      <c r="G23" s="11">
        <v>16</v>
      </c>
      <c r="H23" s="53">
        <v>115145</v>
      </c>
      <c r="I23" s="53">
        <v>115145</v>
      </c>
      <c r="J23" s="53">
        <v>169578</v>
      </c>
      <c r="K23" s="53">
        <v>169578</v>
      </c>
    </row>
    <row r="24" spans="1:11" ht="12.75" customHeight="1" x14ac:dyDescent="0.2">
      <c r="A24" s="182" t="s">
        <v>108</v>
      </c>
      <c r="B24" s="182"/>
      <c r="C24" s="182"/>
      <c r="D24" s="182"/>
      <c r="E24" s="182"/>
      <c r="F24" s="182"/>
      <c r="G24" s="11">
        <v>17</v>
      </c>
      <c r="H24" s="53">
        <v>271837</v>
      </c>
      <c r="I24" s="53">
        <v>271837</v>
      </c>
      <c r="J24" s="53">
        <v>375225</v>
      </c>
      <c r="K24" s="53">
        <v>375225</v>
      </c>
    </row>
    <row r="25" spans="1:11" ht="12.75" customHeight="1" x14ac:dyDescent="0.2">
      <c r="A25" s="182" t="s">
        <v>109</v>
      </c>
      <c r="B25" s="182"/>
      <c r="C25" s="182"/>
      <c r="D25" s="182"/>
      <c r="E25" s="182"/>
      <c r="F25" s="182"/>
      <c r="G25" s="11">
        <v>18</v>
      </c>
      <c r="H25" s="53">
        <v>141089</v>
      </c>
      <c r="I25" s="53">
        <v>141089</v>
      </c>
      <c r="J25" s="53">
        <v>212652</v>
      </c>
      <c r="K25" s="53">
        <v>212652</v>
      </c>
    </row>
    <row r="26" spans="1:11" ht="12.75" customHeight="1" x14ac:dyDescent="0.2">
      <c r="A26" s="183" t="s">
        <v>442</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3" t="s">
        <v>443</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220611</v>
      </c>
      <c r="I36" s="53">
        <v>220611</v>
      </c>
      <c r="J36" s="53">
        <v>86901</v>
      </c>
      <c r="K36" s="53">
        <v>89901</v>
      </c>
    </row>
    <row r="37" spans="1:11" ht="12.75" customHeight="1" x14ac:dyDescent="0.2">
      <c r="A37" s="216" t="s">
        <v>361</v>
      </c>
      <c r="B37" s="216"/>
      <c r="C37" s="216"/>
      <c r="D37" s="216"/>
      <c r="E37" s="216"/>
      <c r="F37" s="216"/>
      <c r="G37" s="12">
        <v>30</v>
      </c>
      <c r="H37" s="52">
        <f>SUM(H38:H47)</f>
        <v>502750</v>
      </c>
      <c r="I37" s="52">
        <f>SUM(I38:I47)</f>
        <v>502750</v>
      </c>
      <c r="J37" s="52">
        <f>SUM(J38:J47)</f>
        <v>1042686</v>
      </c>
      <c r="K37" s="52">
        <f>SUM(K38:K47)</f>
        <v>1042686</v>
      </c>
    </row>
    <row r="38" spans="1:11" ht="12.75" customHeight="1" x14ac:dyDescent="0.2">
      <c r="A38" s="182" t="s">
        <v>131</v>
      </c>
      <c r="B38" s="182"/>
      <c r="C38" s="182"/>
      <c r="D38" s="182"/>
      <c r="E38" s="182"/>
      <c r="F38" s="182"/>
      <c r="G38" s="11">
        <v>31</v>
      </c>
      <c r="H38" s="53">
        <v>500000</v>
      </c>
      <c r="I38" s="53">
        <v>500000</v>
      </c>
      <c r="J38" s="53">
        <v>1000000</v>
      </c>
      <c r="K38" s="53">
        <v>1000000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2165</v>
      </c>
      <c r="I40" s="53">
        <v>2165</v>
      </c>
      <c r="J40" s="53">
        <v>1784</v>
      </c>
      <c r="K40" s="53">
        <v>1784</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40266</v>
      </c>
      <c r="K43" s="53">
        <v>40266</v>
      </c>
    </row>
    <row r="44" spans="1:11" ht="12.75" customHeight="1" x14ac:dyDescent="0.2">
      <c r="A44" s="182" t="s">
        <v>137</v>
      </c>
      <c r="B44" s="182"/>
      <c r="C44" s="182"/>
      <c r="D44" s="182"/>
      <c r="E44" s="182"/>
      <c r="F44" s="182"/>
      <c r="G44" s="11">
        <v>37</v>
      </c>
      <c r="H44" s="53">
        <v>585</v>
      </c>
      <c r="I44" s="53">
        <v>585</v>
      </c>
      <c r="J44" s="53">
        <v>636</v>
      </c>
      <c r="K44" s="53">
        <v>636</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362</v>
      </c>
      <c r="B48" s="216"/>
      <c r="C48" s="216"/>
      <c r="D48" s="216"/>
      <c r="E48" s="216"/>
      <c r="F48" s="216"/>
      <c r="G48" s="12">
        <v>41</v>
      </c>
      <c r="H48" s="52">
        <f>SUM(H49:H55)</f>
        <v>190970</v>
      </c>
      <c r="I48" s="52">
        <f>SUM(I49:I55)</f>
        <v>190970</v>
      </c>
      <c r="J48" s="52">
        <f>SUM(J49:J55)</f>
        <v>492098</v>
      </c>
      <c r="K48" s="52">
        <f>SUM(K49:K55)</f>
        <v>492098</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185170</v>
      </c>
      <c r="I51" s="53">
        <v>185170</v>
      </c>
      <c r="J51" s="53">
        <v>486135</v>
      </c>
      <c r="K51" s="53">
        <v>486135</v>
      </c>
    </row>
    <row r="52" spans="1:11" ht="12.75" customHeight="1" x14ac:dyDescent="0.2">
      <c r="A52" s="220" t="s">
        <v>144</v>
      </c>
      <c r="B52" s="220"/>
      <c r="C52" s="220"/>
      <c r="D52" s="220"/>
      <c r="E52" s="220"/>
      <c r="F52" s="220"/>
      <c r="G52" s="11">
        <v>45</v>
      </c>
      <c r="H52" s="53">
        <v>0</v>
      </c>
      <c r="I52" s="53">
        <v>0</v>
      </c>
      <c r="J52" s="53">
        <v>0</v>
      </c>
      <c r="K52" s="53">
        <v>0</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5800</v>
      </c>
      <c r="I55" s="53">
        <v>5800</v>
      </c>
      <c r="J55" s="53">
        <v>5963</v>
      </c>
      <c r="K55" s="53">
        <v>5963</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13782313</v>
      </c>
      <c r="I60" s="52">
        <f t="shared" ref="I60:K60" si="0">I8+I37+I56+I57</f>
        <v>13782313</v>
      </c>
      <c r="J60" s="52">
        <f t="shared" si="0"/>
        <v>18000251</v>
      </c>
      <c r="K60" s="52">
        <f t="shared" si="0"/>
        <v>18000251</v>
      </c>
    </row>
    <row r="61" spans="1:11" ht="12.75" customHeight="1" x14ac:dyDescent="0.2">
      <c r="A61" s="216" t="s">
        <v>364</v>
      </c>
      <c r="B61" s="216"/>
      <c r="C61" s="216"/>
      <c r="D61" s="216"/>
      <c r="E61" s="216"/>
      <c r="F61" s="216"/>
      <c r="G61" s="12">
        <v>54</v>
      </c>
      <c r="H61" s="52">
        <f>H14+H48+H58+H59</f>
        <v>13529947</v>
      </c>
      <c r="I61" s="52">
        <f t="shared" ref="I61:K61" si="1">I14+I48+I58+I59</f>
        <v>13529947</v>
      </c>
      <c r="J61" s="52">
        <f t="shared" si="1"/>
        <v>16863995</v>
      </c>
      <c r="K61" s="52">
        <f t="shared" si="1"/>
        <v>16866995</v>
      </c>
    </row>
    <row r="62" spans="1:11" ht="12.75" customHeight="1" x14ac:dyDescent="0.2">
      <c r="A62" s="216" t="s">
        <v>365</v>
      </c>
      <c r="B62" s="216"/>
      <c r="C62" s="216"/>
      <c r="D62" s="216"/>
      <c r="E62" s="216"/>
      <c r="F62" s="216"/>
      <c r="G62" s="12">
        <v>55</v>
      </c>
      <c r="H62" s="52">
        <f>H60-H61</f>
        <v>252366</v>
      </c>
      <c r="I62" s="52">
        <f t="shared" ref="I62:K62" si="2">I60-I61</f>
        <v>252366</v>
      </c>
      <c r="J62" s="52">
        <f t="shared" si="2"/>
        <v>1136256</v>
      </c>
      <c r="K62" s="52">
        <f t="shared" si="2"/>
        <v>1133256</v>
      </c>
    </row>
    <row r="63" spans="1:11" ht="12.75" customHeight="1" x14ac:dyDescent="0.2">
      <c r="A63" s="221" t="s">
        <v>366</v>
      </c>
      <c r="B63" s="221"/>
      <c r="C63" s="221"/>
      <c r="D63" s="221"/>
      <c r="E63" s="221"/>
      <c r="F63" s="221"/>
      <c r="G63" s="12">
        <v>56</v>
      </c>
      <c r="H63" s="52">
        <f>+IF((H60-H61)&gt;0,(H60-H61),0)</f>
        <v>252366</v>
      </c>
      <c r="I63" s="52">
        <f t="shared" ref="I63:K63" si="3">+IF((I60-I61)&gt;0,(I60-I61),0)</f>
        <v>252366</v>
      </c>
      <c r="J63" s="52">
        <f t="shared" si="3"/>
        <v>1136256</v>
      </c>
      <c r="K63" s="52">
        <f t="shared" si="3"/>
        <v>1133256</v>
      </c>
    </row>
    <row r="64" spans="1:11" ht="12.75" customHeight="1" x14ac:dyDescent="0.2">
      <c r="A64" s="221" t="s">
        <v>367</v>
      </c>
      <c r="B64" s="221"/>
      <c r="C64" s="221"/>
      <c r="D64" s="221"/>
      <c r="E64" s="221"/>
      <c r="F64" s="221"/>
      <c r="G64" s="12">
        <v>57</v>
      </c>
      <c r="H64" s="52">
        <f>+IF((H60-H61)&lt;0,(H60-H61),0)</f>
        <v>0</v>
      </c>
      <c r="I64" s="52">
        <f t="shared" ref="I64:K64" si="4">+IF((I60-I61)&lt;0,(I60-I61),0)</f>
        <v>0</v>
      </c>
      <c r="J64" s="52">
        <f t="shared" si="4"/>
        <v>0</v>
      </c>
      <c r="K64" s="52">
        <f t="shared" si="4"/>
        <v>0</v>
      </c>
    </row>
    <row r="65" spans="1:11" ht="12.75" customHeight="1" x14ac:dyDescent="0.2">
      <c r="A65" s="222" t="s">
        <v>111</v>
      </c>
      <c r="B65" s="222"/>
      <c r="C65" s="222"/>
      <c r="D65" s="222"/>
      <c r="E65" s="222"/>
      <c r="F65" s="222"/>
      <c r="G65" s="11">
        <v>58</v>
      </c>
      <c r="H65" s="53">
        <v>0</v>
      </c>
      <c r="I65" s="53">
        <v>0</v>
      </c>
      <c r="J65" s="53">
        <v>0</v>
      </c>
      <c r="K65" s="53">
        <v>0</v>
      </c>
    </row>
    <row r="66" spans="1:11" ht="12.75" customHeight="1" x14ac:dyDescent="0.2">
      <c r="A66" s="216" t="s">
        <v>368</v>
      </c>
      <c r="B66" s="216"/>
      <c r="C66" s="216"/>
      <c r="D66" s="216"/>
      <c r="E66" s="216"/>
      <c r="F66" s="216"/>
      <c r="G66" s="12">
        <v>59</v>
      </c>
      <c r="H66" s="52">
        <f>H62-H65</f>
        <v>252366</v>
      </c>
      <c r="I66" s="52">
        <f t="shared" ref="I66:K66" si="5">I62-I65</f>
        <v>252366</v>
      </c>
      <c r="J66" s="52">
        <f t="shared" si="5"/>
        <v>1136256</v>
      </c>
      <c r="K66" s="52">
        <f t="shared" si="5"/>
        <v>1133256</v>
      </c>
    </row>
    <row r="67" spans="1:11" ht="12.75" customHeight="1" x14ac:dyDescent="0.2">
      <c r="A67" s="221" t="s">
        <v>369</v>
      </c>
      <c r="B67" s="221"/>
      <c r="C67" s="221"/>
      <c r="D67" s="221"/>
      <c r="E67" s="221"/>
      <c r="F67" s="221"/>
      <c r="G67" s="12">
        <v>60</v>
      </c>
      <c r="H67" s="52">
        <f>+IF((H62-H65)&gt;0,(H62-H65),0)</f>
        <v>252366</v>
      </c>
      <c r="I67" s="52">
        <f t="shared" ref="I67:K67" si="6">+IF((I62-I65)&gt;0,(I62-I65),0)</f>
        <v>252366</v>
      </c>
      <c r="J67" s="52">
        <f t="shared" si="6"/>
        <v>1136256</v>
      </c>
      <c r="K67" s="52">
        <f t="shared" si="6"/>
        <v>1133256</v>
      </c>
    </row>
    <row r="68" spans="1:11" ht="12.75" customHeight="1" x14ac:dyDescent="0.2">
      <c r="A68" s="221" t="s">
        <v>370</v>
      </c>
      <c r="B68" s="221"/>
      <c r="C68" s="221"/>
      <c r="D68" s="221"/>
      <c r="E68" s="221"/>
      <c r="F68" s="221"/>
      <c r="G68" s="12">
        <v>61</v>
      </c>
      <c r="H68" s="52">
        <f>+IF((H62-H65)&lt;0,(H62-H65),0)</f>
        <v>0</v>
      </c>
      <c r="I68" s="52">
        <f t="shared" ref="I68:K68" si="7">+IF((I62-I65)&lt;0,(I62-I65),0)</f>
        <v>0</v>
      </c>
      <c r="J68" s="52">
        <f t="shared" si="7"/>
        <v>0</v>
      </c>
      <c r="K68" s="52">
        <f t="shared" si="7"/>
        <v>0</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v>0</v>
      </c>
      <c r="J86" s="56">
        <v>0</v>
      </c>
      <c r="K86" s="56">
        <v>0</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0</v>
      </c>
      <c r="I89" s="56">
        <v>0</v>
      </c>
      <c r="J89" s="56">
        <v>0</v>
      </c>
      <c r="K89" s="56">
        <v>0</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31" t="s">
        <v>444</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382</v>
      </c>
      <c r="B92" s="220"/>
      <c r="C92" s="220"/>
      <c r="D92" s="220"/>
      <c r="E92" s="220"/>
      <c r="F92" s="220"/>
      <c r="G92" s="12">
        <v>81</v>
      </c>
      <c r="H92" s="56">
        <v>0</v>
      </c>
      <c r="I92" s="56">
        <v>0</v>
      </c>
      <c r="J92" s="56">
        <v>0</v>
      </c>
      <c r="K92" s="56">
        <v>0</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0</v>
      </c>
      <c r="K97" s="56">
        <v>0</v>
      </c>
    </row>
    <row r="98" spans="1:11" ht="25.5" customHeight="1" x14ac:dyDescent="0.2">
      <c r="A98" s="231" t="s">
        <v>438</v>
      </c>
      <c r="B98" s="231"/>
      <c r="C98" s="231"/>
      <c r="D98" s="231"/>
      <c r="E98" s="231"/>
      <c r="F98" s="231"/>
      <c r="G98" s="12">
        <v>87</v>
      </c>
      <c r="H98" s="73">
        <f>SUM(H99:H106)</f>
        <v>0</v>
      </c>
      <c r="I98" s="73">
        <f>SUM(I99:I106)</f>
        <v>0</v>
      </c>
      <c r="J98" s="73">
        <f t="shared" ref="J98:K98" si="10">SUM(J99:J106)</f>
        <v>0</v>
      </c>
      <c r="K98" s="73">
        <f t="shared" si="10"/>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388</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0</v>
      </c>
      <c r="I106" s="56">
        <v>0</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0</v>
      </c>
      <c r="I109" s="55">
        <f>I89+I108</f>
        <v>0</v>
      </c>
      <c r="J109" s="55">
        <f t="shared" ref="J109:K109" si="12">J89+J108</f>
        <v>0</v>
      </c>
      <c r="K109" s="55">
        <f t="shared" si="12"/>
        <v>0</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I59"/>
  <sheetViews>
    <sheetView tabSelected="1" view="pageBreakPreview" topLeftCell="A41" zoomScale="85" zoomScaleNormal="100" zoomScaleSheetLayoutView="85" workbookViewId="0">
      <selection activeCell="I52" sqref="I5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469</v>
      </c>
      <c r="B2" s="188"/>
      <c r="C2" s="188"/>
      <c r="D2" s="188"/>
      <c r="E2" s="188"/>
      <c r="F2" s="188"/>
      <c r="G2" s="188"/>
      <c r="H2" s="188"/>
      <c r="I2" s="188"/>
    </row>
    <row r="3" spans="1:9" x14ac:dyDescent="0.2">
      <c r="A3" s="237" t="s">
        <v>449</v>
      </c>
      <c r="B3" s="238"/>
      <c r="C3" s="238"/>
      <c r="D3" s="238"/>
      <c r="E3" s="238"/>
      <c r="F3" s="238"/>
      <c r="G3" s="238"/>
      <c r="H3" s="238"/>
      <c r="I3" s="238"/>
    </row>
    <row r="4" spans="1:9" x14ac:dyDescent="0.2">
      <c r="A4" s="236" t="s">
        <v>452</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252365</v>
      </c>
      <c r="I8" s="68">
        <v>1136257</v>
      </c>
    </row>
    <row r="9" spans="1:9" ht="12.75" customHeight="1" x14ac:dyDescent="0.2">
      <c r="A9" s="240" t="s">
        <v>171</v>
      </c>
      <c r="B9" s="240"/>
      <c r="C9" s="240"/>
      <c r="D9" s="240"/>
      <c r="E9" s="240"/>
      <c r="F9" s="240"/>
      <c r="G9" s="69">
        <v>2</v>
      </c>
      <c r="H9" s="70">
        <f>H10+H11+H12+H13+H14+H15+H16+H17</f>
        <v>-64542</v>
      </c>
      <c r="I9" s="70">
        <f>I10+I11+I12+I13+I14+I15+I16+I17</f>
        <v>-200468</v>
      </c>
    </row>
    <row r="10" spans="1:9" ht="12.75" customHeight="1" x14ac:dyDescent="0.2">
      <c r="A10" s="217" t="s">
        <v>172</v>
      </c>
      <c r="B10" s="217"/>
      <c r="C10" s="217"/>
      <c r="D10" s="217"/>
      <c r="E10" s="217"/>
      <c r="F10" s="217"/>
      <c r="G10" s="67">
        <v>3</v>
      </c>
      <c r="H10" s="68">
        <v>271837</v>
      </c>
      <c r="I10" s="68">
        <v>375225</v>
      </c>
    </row>
    <row r="11" spans="1:9" ht="22.15" customHeight="1" x14ac:dyDescent="0.2">
      <c r="A11" s="217" t="s">
        <v>173</v>
      </c>
      <c r="B11" s="217"/>
      <c r="C11" s="217"/>
      <c r="D11" s="217"/>
      <c r="E11" s="217"/>
      <c r="F11" s="217"/>
      <c r="G11" s="67">
        <v>4</v>
      </c>
      <c r="H11" s="68">
        <v>-17683</v>
      </c>
      <c r="I11" s="68">
        <v>-19142</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-502749</v>
      </c>
      <c r="I13" s="68">
        <v>-1042686</v>
      </c>
    </row>
    <row r="14" spans="1:9" ht="12.75" customHeight="1" x14ac:dyDescent="0.2">
      <c r="A14" s="217" t="s">
        <v>176</v>
      </c>
      <c r="B14" s="217"/>
      <c r="C14" s="217"/>
      <c r="D14" s="217"/>
      <c r="E14" s="217"/>
      <c r="F14" s="217"/>
      <c r="G14" s="67">
        <v>7</v>
      </c>
      <c r="H14" s="68">
        <v>185170</v>
      </c>
      <c r="I14" s="68">
        <v>486135</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0</v>
      </c>
      <c r="I16" s="68">
        <v>0</v>
      </c>
    </row>
    <row r="17" spans="1:9" ht="25.15" customHeight="1" x14ac:dyDescent="0.2">
      <c r="A17" s="217" t="s">
        <v>179</v>
      </c>
      <c r="B17" s="217"/>
      <c r="C17" s="217"/>
      <c r="D17" s="217"/>
      <c r="E17" s="217"/>
      <c r="F17" s="217"/>
      <c r="G17" s="67">
        <v>10</v>
      </c>
      <c r="H17" s="68">
        <v>-1117</v>
      </c>
      <c r="I17" s="68">
        <v>0</v>
      </c>
    </row>
    <row r="18" spans="1:9" ht="28.15" customHeight="1" x14ac:dyDescent="0.2">
      <c r="A18" s="239" t="s">
        <v>306</v>
      </c>
      <c r="B18" s="239"/>
      <c r="C18" s="239"/>
      <c r="D18" s="239"/>
      <c r="E18" s="239"/>
      <c r="F18" s="239"/>
      <c r="G18" s="69">
        <v>11</v>
      </c>
      <c r="H18" s="70">
        <f>H8+H9</f>
        <v>187823</v>
      </c>
      <c r="I18" s="70">
        <f>I8+I9</f>
        <v>935789</v>
      </c>
    </row>
    <row r="19" spans="1:9" ht="12.75" customHeight="1" x14ac:dyDescent="0.2">
      <c r="A19" s="240" t="s">
        <v>180</v>
      </c>
      <c r="B19" s="240"/>
      <c r="C19" s="240"/>
      <c r="D19" s="240"/>
      <c r="E19" s="240"/>
      <c r="F19" s="240"/>
      <c r="G19" s="69">
        <v>12</v>
      </c>
      <c r="H19" s="70">
        <f>H20+H21+H22+H23</f>
        <v>-3634482</v>
      </c>
      <c r="I19" s="70">
        <f>I20+I21+I22+I23</f>
        <v>-3971464</v>
      </c>
    </row>
    <row r="20" spans="1:9" ht="12.75" customHeight="1" x14ac:dyDescent="0.2">
      <c r="A20" s="217" t="s">
        <v>181</v>
      </c>
      <c r="B20" s="217"/>
      <c r="C20" s="217"/>
      <c r="D20" s="217"/>
      <c r="E20" s="217"/>
      <c r="F20" s="217"/>
      <c r="G20" s="67">
        <v>13</v>
      </c>
      <c r="H20" s="68">
        <v>-2078166</v>
      </c>
      <c r="I20" s="68">
        <v>-2786039</v>
      </c>
    </row>
    <row r="21" spans="1:9" ht="12.75" customHeight="1" x14ac:dyDescent="0.2">
      <c r="A21" s="217" t="s">
        <v>182</v>
      </c>
      <c r="B21" s="217"/>
      <c r="C21" s="217"/>
      <c r="D21" s="217"/>
      <c r="E21" s="217"/>
      <c r="F21" s="217"/>
      <c r="G21" s="67">
        <v>14</v>
      </c>
      <c r="H21" s="68">
        <v>-1055866</v>
      </c>
      <c r="I21" s="68">
        <v>-1168904</v>
      </c>
    </row>
    <row r="22" spans="1:9" ht="12.75" customHeight="1" x14ac:dyDescent="0.2">
      <c r="A22" s="217" t="s">
        <v>183</v>
      </c>
      <c r="B22" s="217"/>
      <c r="C22" s="217"/>
      <c r="D22" s="217"/>
      <c r="E22" s="217"/>
      <c r="F22" s="217"/>
      <c r="G22" s="67">
        <v>15</v>
      </c>
      <c r="H22" s="68">
        <v>-500450</v>
      </c>
      <c r="I22" s="68">
        <v>-16521</v>
      </c>
    </row>
    <row r="23" spans="1:9" ht="12.75" customHeight="1" x14ac:dyDescent="0.2">
      <c r="A23" s="217" t="s">
        <v>184</v>
      </c>
      <c r="B23" s="217"/>
      <c r="C23" s="217"/>
      <c r="D23" s="217"/>
      <c r="E23" s="217"/>
      <c r="F23" s="217"/>
      <c r="G23" s="67">
        <v>16</v>
      </c>
      <c r="H23" s="68">
        <v>0</v>
      </c>
      <c r="I23" s="68">
        <v>0</v>
      </c>
    </row>
    <row r="24" spans="1:9" ht="12.75" customHeight="1" x14ac:dyDescent="0.2">
      <c r="A24" s="239" t="s">
        <v>185</v>
      </c>
      <c r="B24" s="239"/>
      <c r="C24" s="239"/>
      <c r="D24" s="239"/>
      <c r="E24" s="239"/>
      <c r="F24" s="239"/>
      <c r="G24" s="69">
        <v>17</v>
      </c>
      <c r="H24" s="70">
        <f>H18+H19</f>
        <v>-3446659</v>
      </c>
      <c r="I24" s="70">
        <f>I18+I19</f>
        <v>-3035675</v>
      </c>
    </row>
    <row r="25" spans="1:9" ht="12.75" customHeight="1" x14ac:dyDescent="0.2">
      <c r="A25" s="182" t="s">
        <v>186</v>
      </c>
      <c r="B25" s="182"/>
      <c r="C25" s="182"/>
      <c r="D25" s="182"/>
      <c r="E25" s="182"/>
      <c r="F25" s="182"/>
      <c r="G25" s="67">
        <v>18</v>
      </c>
      <c r="H25" s="68">
        <v>-157123</v>
      </c>
      <c r="I25" s="68">
        <v>-531473</v>
      </c>
    </row>
    <row r="26" spans="1:9" ht="12.75" customHeight="1" x14ac:dyDescent="0.2">
      <c r="A26" s="182" t="s">
        <v>187</v>
      </c>
      <c r="B26" s="182"/>
      <c r="C26" s="182"/>
      <c r="D26" s="182"/>
      <c r="E26" s="182"/>
      <c r="F26" s="182"/>
      <c r="G26" s="67">
        <v>19</v>
      </c>
      <c r="H26" s="68">
        <v>-293014</v>
      </c>
      <c r="I26" s="68">
        <v>-140257</v>
      </c>
    </row>
    <row r="27" spans="1:9" ht="25.9" customHeight="1" x14ac:dyDescent="0.2">
      <c r="A27" s="244" t="s">
        <v>188</v>
      </c>
      <c r="B27" s="244"/>
      <c r="C27" s="244"/>
      <c r="D27" s="244"/>
      <c r="E27" s="244"/>
      <c r="F27" s="244"/>
      <c r="G27" s="69">
        <v>20</v>
      </c>
      <c r="H27" s="70">
        <f>H24+H25+H26</f>
        <v>-3896796</v>
      </c>
      <c r="I27" s="70">
        <f>I24+I25+I26</f>
        <v>-3707405</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0</v>
      </c>
      <c r="I29" s="71">
        <v>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1606</v>
      </c>
      <c r="I31" s="71">
        <v>12725</v>
      </c>
    </row>
    <row r="32" spans="1:9" ht="12.75" customHeight="1" x14ac:dyDescent="0.2">
      <c r="A32" s="182" t="s">
        <v>193</v>
      </c>
      <c r="B32" s="182"/>
      <c r="C32" s="182"/>
      <c r="D32" s="182"/>
      <c r="E32" s="182"/>
      <c r="F32" s="182"/>
      <c r="G32" s="67">
        <v>24</v>
      </c>
      <c r="H32" s="71">
        <v>500000</v>
      </c>
      <c r="I32" s="71">
        <v>1000000</v>
      </c>
    </row>
    <row r="33" spans="1:9" ht="12.75" customHeight="1" x14ac:dyDescent="0.2">
      <c r="A33" s="182" t="s">
        <v>194</v>
      </c>
      <c r="B33" s="182"/>
      <c r="C33" s="182"/>
      <c r="D33" s="182"/>
      <c r="E33" s="182"/>
      <c r="F33" s="182"/>
      <c r="G33" s="67">
        <v>25</v>
      </c>
      <c r="H33" s="71">
        <v>471062</v>
      </c>
      <c r="I33" s="71">
        <v>3675999</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972668</v>
      </c>
      <c r="I35" s="72">
        <f>I29+I30+I31+I32+I33+I34</f>
        <v>4688724</v>
      </c>
    </row>
    <row r="36" spans="1:9" ht="22.9" customHeight="1" x14ac:dyDescent="0.2">
      <c r="A36" s="182" t="s">
        <v>197</v>
      </c>
      <c r="B36" s="182"/>
      <c r="C36" s="182"/>
      <c r="D36" s="182"/>
      <c r="E36" s="182"/>
      <c r="F36" s="182"/>
      <c r="G36" s="67">
        <v>28</v>
      </c>
      <c r="H36" s="71">
        <v>-53552</v>
      </c>
      <c r="I36" s="71">
        <v>-497732</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-3537986</v>
      </c>
      <c r="I38" s="71">
        <v>-7395500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-3591538</v>
      </c>
      <c r="I41" s="72">
        <f>I36+I37+I38+I39+I40</f>
        <v>-7893232</v>
      </c>
    </row>
    <row r="42" spans="1:9" ht="29.45" customHeight="1" x14ac:dyDescent="0.2">
      <c r="A42" s="244" t="s">
        <v>203</v>
      </c>
      <c r="B42" s="244"/>
      <c r="C42" s="244"/>
      <c r="D42" s="244"/>
      <c r="E42" s="244"/>
      <c r="F42" s="244"/>
      <c r="G42" s="69">
        <v>34</v>
      </c>
      <c r="H42" s="72">
        <f>H35+H41</f>
        <v>-2618870</v>
      </c>
      <c r="I42" s="72">
        <f>I35+I41</f>
        <v>-3204508</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6980759</v>
      </c>
      <c r="I46" s="71">
        <v>7199150</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6980759</v>
      </c>
      <c r="I48" s="72">
        <f>I44+I45+I46+I47</f>
        <v>7199150</v>
      </c>
    </row>
    <row r="49" spans="1:9" ht="24.6" customHeight="1" x14ac:dyDescent="0.2">
      <c r="A49" s="182" t="s">
        <v>305</v>
      </c>
      <c r="B49" s="182"/>
      <c r="C49" s="182"/>
      <c r="D49" s="182"/>
      <c r="E49" s="182"/>
      <c r="F49" s="182"/>
      <c r="G49" s="67">
        <v>40</v>
      </c>
      <c r="H49" s="71">
        <v>-528873</v>
      </c>
      <c r="I49" s="71">
        <v>-349861</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-8732</v>
      </c>
      <c r="I51" s="71">
        <v>-34926</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-537605</v>
      </c>
      <c r="I54" s="72">
        <f>I49+I50+I51+I52+I53</f>
        <v>-384787</v>
      </c>
    </row>
    <row r="55" spans="1:9" ht="29.45" customHeight="1" x14ac:dyDescent="0.2">
      <c r="A55" s="244" t="s">
        <v>215</v>
      </c>
      <c r="B55" s="244"/>
      <c r="C55" s="244"/>
      <c r="D55" s="244"/>
      <c r="E55" s="244"/>
      <c r="F55" s="244"/>
      <c r="G55" s="69">
        <v>46</v>
      </c>
      <c r="H55" s="72">
        <f>H48+H54</f>
        <v>6443154</v>
      </c>
      <c r="I55" s="72">
        <f>I48+I54</f>
        <v>6814363</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-72512</v>
      </c>
      <c r="I57" s="72">
        <f>I27+I42+I55+I56</f>
        <v>-97550</v>
      </c>
    </row>
    <row r="58" spans="1:9" x14ac:dyDescent="0.2">
      <c r="A58" s="245" t="s">
        <v>218</v>
      </c>
      <c r="B58" s="245"/>
      <c r="C58" s="245"/>
      <c r="D58" s="245"/>
      <c r="E58" s="245"/>
      <c r="F58" s="245"/>
      <c r="G58" s="67">
        <v>49</v>
      </c>
      <c r="H58" s="71">
        <v>954992</v>
      </c>
      <c r="I58" s="71">
        <v>276328</v>
      </c>
    </row>
    <row r="59" spans="1:9" ht="31.15" customHeight="1" x14ac:dyDescent="0.2">
      <c r="A59" s="244" t="s">
        <v>219</v>
      </c>
      <c r="B59" s="244"/>
      <c r="C59" s="244"/>
      <c r="D59" s="244"/>
      <c r="E59" s="244"/>
      <c r="F59" s="244"/>
      <c r="G59" s="69">
        <v>50</v>
      </c>
      <c r="H59" s="72">
        <f>H57+H58</f>
        <v>882480</v>
      </c>
      <c r="I59" s="72">
        <f>I57+I58</f>
        <v>178778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topLeftCell="A9" zoomScale="85" zoomScaleNormal="100" zoomScaleSheetLayoutView="85" workbookViewId="0">
      <selection activeCell="I55" sqref="I5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449</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Y63"/>
  <sheetViews>
    <sheetView view="pageBreakPreview" topLeftCell="H4"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45658</v>
      </c>
      <c r="F2" s="4" t="s">
        <v>0</v>
      </c>
      <c r="G2" s="9">
        <v>45747</v>
      </c>
      <c r="H2" s="27"/>
      <c r="I2" s="27"/>
      <c r="J2" s="27"/>
      <c r="K2" s="26"/>
      <c r="X2" s="28" t="s">
        <v>449</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2523914</v>
      </c>
      <c r="I7" s="33">
        <v>11174704</v>
      </c>
      <c r="J7" s="33">
        <v>1140679</v>
      </c>
      <c r="K7" s="33">
        <v>106178</v>
      </c>
      <c r="L7" s="33">
        <v>0</v>
      </c>
      <c r="M7" s="33">
        <v>0</v>
      </c>
      <c r="N7" s="33">
        <v>0</v>
      </c>
      <c r="O7" s="33">
        <v>5662872</v>
      </c>
      <c r="P7" s="33">
        <v>0</v>
      </c>
      <c r="Q7" s="33">
        <v>0</v>
      </c>
      <c r="R7" s="33">
        <v>0</v>
      </c>
      <c r="S7" s="33">
        <v>0</v>
      </c>
      <c r="T7" s="33">
        <v>0</v>
      </c>
      <c r="U7" s="33">
        <v>-1369843</v>
      </c>
      <c r="V7" s="33">
        <v>1970053</v>
      </c>
      <c r="W7" s="34">
        <f>H7+I7+J7+K7-L7+M7+N7+O7+P7+Q7+R7+U7+V7+S7+T7</f>
        <v>21208557</v>
      </c>
      <c r="X7" s="33">
        <v>0</v>
      </c>
      <c r="Y7" s="34">
        <f>W7+X7</f>
        <v>21208557</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2523914</v>
      </c>
      <c r="I10" s="34">
        <f t="shared" ref="I10:Y10" si="2">I7+I8+I9</f>
        <v>11174704</v>
      </c>
      <c r="J10" s="34">
        <f t="shared" si="2"/>
        <v>1140679</v>
      </c>
      <c r="K10" s="34">
        <f>K7+K8+K9</f>
        <v>106178</v>
      </c>
      <c r="L10" s="34">
        <f t="shared" si="2"/>
        <v>0</v>
      </c>
      <c r="M10" s="34">
        <f t="shared" si="2"/>
        <v>0</v>
      </c>
      <c r="N10" s="34">
        <f t="shared" si="2"/>
        <v>0</v>
      </c>
      <c r="O10" s="34">
        <f t="shared" si="2"/>
        <v>5662872</v>
      </c>
      <c r="P10" s="34">
        <f t="shared" si="2"/>
        <v>0</v>
      </c>
      <c r="Q10" s="34">
        <f t="shared" si="2"/>
        <v>0</v>
      </c>
      <c r="R10" s="34">
        <f t="shared" si="2"/>
        <v>0</v>
      </c>
      <c r="S10" s="34">
        <f t="shared" si="2"/>
        <v>0</v>
      </c>
      <c r="T10" s="34">
        <f t="shared" si="2"/>
        <v>0</v>
      </c>
      <c r="U10" s="34">
        <f t="shared" si="2"/>
        <v>-1369843</v>
      </c>
      <c r="V10" s="34">
        <f t="shared" si="2"/>
        <v>1970053</v>
      </c>
      <c r="W10" s="34">
        <f t="shared" si="2"/>
        <v>21208557</v>
      </c>
      <c r="X10" s="34">
        <f t="shared" si="2"/>
        <v>0</v>
      </c>
      <c r="Y10" s="34">
        <f t="shared" si="2"/>
        <v>21208557</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252365</v>
      </c>
      <c r="W11" s="34">
        <f t="shared" ref="W11:W29" si="3">H11+I11+J11+K11-L11+M11+N11+O11+P11+Q11+R11+U11+V11+S11+T11</f>
        <v>252365</v>
      </c>
      <c r="X11" s="33">
        <v>0</v>
      </c>
      <c r="Y11" s="34">
        <f t="shared" ref="Y11:Y29" si="4">W11+X11</f>
        <v>252365</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-99617</v>
      </c>
      <c r="P13" s="35">
        <v>0</v>
      </c>
      <c r="Q13" s="35">
        <v>0</v>
      </c>
      <c r="R13" s="35">
        <v>0</v>
      </c>
      <c r="S13" s="33">
        <v>0</v>
      </c>
      <c r="T13" s="33">
        <v>0</v>
      </c>
      <c r="U13" s="33">
        <v>99617</v>
      </c>
      <c r="V13" s="33">
        <v>0</v>
      </c>
      <c r="W13" s="34">
        <f t="shared" si="3"/>
        <v>0</v>
      </c>
      <c r="X13" s="33">
        <v>0</v>
      </c>
      <c r="Y13" s="34">
        <f t="shared" si="4"/>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21867</v>
      </c>
      <c r="V20" s="33">
        <v>0</v>
      </c>
      <c r="W20" s="34">
        <f t="shared" si="3"/>
        <v>21867</v>
      </c>
      <c r="X20" s="33">
        <v>0</v>
      </c>
      <c r="Y20" s="34">
        <f t="shared" si="4"/>
        <v>21867</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1970053</v>
      </c>
      <c r="V28" s="33">
        <v>-1970053</v>
      </c>
      <c r="W28" s="34">
        <f t="shared" si="3"/>
        <v>0</v>
      </c>
      <c r="X28" s="33">
        <v>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2523914</v>
      </c>
      <c r="I30" s="36">
        <f t="shared" ref="I30:Y30" si="5">SUM(I10:I29)</f>
        <v>11174704</v>
      </c>
      <c r="J30" s="36">
        <f t="shared" si="5"/>
        <v>1140679</v>
      </c>
      <c r="K30" s="36">
        <f t="shared" si="5"/>
        <v>106178</v>
      </c>
      <c r="L30" s="36">
        <f t="shared" si="5"/>
        <v>0</v>
      </c>
      <c r="M30" s="36">
        <f t="shared" si="5"/>
        <v>0</v>
      </c>
      <c r="N30" s="36">
        <f t="shared" si="5"/>
        <v>0</v>
      </c>
      <c r="O30" s="36">
        <f t="shared" si="5"/>
        <v>5563255</v>
      </c>
      <c r="P30" s="36">
        <f t="shared" si="5"/>
        <v>0</v>
      </c>
      <c r="Q30" s="36">
        <f t="shared" si="5"/>
        <v>0</v>
      </c>
      <c r="R30" s="36">
        <f t="shared" si="5"/>
        <v>0</v>
      </c>
      <c r="S30" s="36">
        <f t="shared" si="5"/>
        <v>0</v>
      </c>
      <c r="T30" s="36">
        <f t="shared" si="5"/>
        <v>0</v>
      </c>
      <c r="U30" s="36">
        <f t="shared" si="5"/>
        <v>721694</v>
      </c>
      <c r="V30" s="36">
        <f t="shared" si="5"/>
        <v>252365</v>
      </c>
      <c r="W30" s="36">
        <f t="shared" si="5"/>
        <v>21482789</v>
      </c>
      <c r="X30" s="36">
        <f t="shared" si="5"/>
        <v>0</v>
      </c>
      <c r="Y30" s="36">
        <f t="shared" si="5"/>
        <v>21482789</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-99617</v>
      </c>
      <c r="P32" s="34">
        <f t="shared" si="6"/>
        <v>0</v>
      </c>
      <c r="Q32" s="34">
        <f t="shared" si="6"/>
        <v>0</v>
      </c>
      <c r="R32" s="34">
        <f t="shared" si="6"/>
        <v>0</v>
      </c>
      <c r="S32" s="34">
        <f t="shared" ref="S32:T32" si="7">SUM(S12:S20)</f>
        <v>0</v>
      </c>
      <c r="T32" s="34">
        <f t="shared" si="7"/>
        <v>0</v>
      </c>
      <c r="U32" s="34">
        <f t="shared" si="6"/>
        <v>121484</v>
      </c>
      <c r="V32" s="34">
        <f t="shared" si="6"/>
        <v>0</v>
      </c>
      <c r="W32" s="34">
        <f t="shared" si="6"/>
        <v>21867</v>
      </c>
      <c r="X32" s="34">
        <f t="shared" si="6"/>
        <v>0</v>
      </c>
      <c r="Y32" s="34">
        <f t="shared" si="6"/>
        <v>21867</v>
      </c>
    </row>
    <row r="33" spans="1:25" ht="31.5" customHeight="1" x14ac:dyDescent="0.2">
      <c r="A33" s="291" t="s">
        <v>428</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-99617</v>
      </c>
      <c r="P33" s="34">
        <f t="shared" si="8"/>
        <v>0</v>
      </c>
      <c r="Q33" s="34">
        <f t="shared" si="8"/>
        <v>0</v>
      </c>
      <c r="R33" s="34">
        <f t="shared" si="8"/>
        <v>0</v>
      </c>
      <c r="S33" s="34">
        <f t="shared" ref="S33:T33" si="9">S11+S32</f>
        <v>0</v>
      </c>
      <c r="T33" s="34">
        <f t="shared" si="9"/>
        <v>0</v>
      </c>
      <c r="U33" s="34">
        <f t="shared" si="8"/>
        <v>121484</v>
      </c>
      <c r="V33" s="34">
        <f t="shared" si="8"/>
        <v>252365</v>
      </c>
      <c r="W33" s="34">
        <f t="shared" si="8"/>
        <v>274232</v>
      </c>
      <c r="X33" s="34">
        <f t="shared" si="8"/>
        <v>0</v>
      </c>
      <c r="Y33" s="34">
        <f t="shared" si="8"/>
        <v>274232</v>
      </c>
    </row>
    <row r="34" spans="1:25" ht="30.75" customHeight="1" x14ac:dyDescent="0.2">
      <c r="A34" s="292" t="s">
        <v>429</v>
      </c>
      <c r="B34" s="292"/>
      <c r="C34" s="292"/>
      <c r="D34" s="292"/>
      <c r="E34" s="292"/>
      <c r="F34" s="29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1970053</v>
      </c>
      <c r="V34" s="36">
        <f t="shared" si="10"/>
        <v>-1970053</v>
      </c>
      <c r="W34" s="36">
        <f t="shared" si="10"/>
        <v>0</v>
      </c>
      <c r="X34" s="36">
        <f t="shared" si="10"/>
        <v>0</v>
      </c>
      <c r="Y34" s="36">
        <f t="shared" si="10"/>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v>2523910</v>
      </c>
      <c r="I36" s="33">
        <v>11171208</v>
      </c>
      <c r="J36" s="33">
        <v>1239181</v>
      </c>
      <c r="K36" s="33">
        <v>109678</v>
      </c>
      <c r="L36" s="33">
        <v>0</v>
      </c>
      <c r="M36" s="33">
        <v>0</v>
      </c>
      <c r="N36" s="33">
        <v>0</v>
      </c>
      <c r="O36" s="33">
        <v>5264405</v>
      </c>
      <c r="P36" s="33">
        <v>0</v>
      </c>
      <c r="Q36" s="33">
        <v>0</v>
      </c>
      <c r="R36" s="33">
        <v>0</v>
      </c>
      <c r="S36" s="33">
        <v>0</v>
      </c>
      <c r="T36" s="33">
        <v>0</v>
      </c>
      <c r="U36" s="33">
        <v>896675</v>
      </c>
      <c r="V36" s="33">
        <v>2819978</v>
      </c>
      <c r="W36" s="37">
        <f>H36+I36+J36+K36-L36+M36+N36+O36+P36+Q36+R36+U36+V36+S36+T36</f>
        <v>24025035</v>
      </c>
      <c r="X36" s="33">
        <v>0</v>
      </c>
      <c r="Y36" s="37">
        <f t="shared" ref="Y36:Y38" si="12">W36+X36</f>
        <v>24025035</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430</v>
      </c>
      <c r="B39" s="271"/>
      <c r="C39" s="271"/>
      <c r="D39" s="271"/>
      <c r="E39" s="271"/>
      <c r="F39" s="271"/>
      <c r="G39" s="7">
        <v>31</v>
      </c>
      <c r="H39" s="34">
        <f>H36+H37+H38</f>
        <v>2523910</v>
      </c>
      <c r="I39" s="34">
        <f t="shared" ref="I39:Y39" si="14">I36+I37+I38</f>
        <v>11171208</v>
      </c>
      <c r="J39" s="34">
        <f t="shared" si="14"/>
        <v>1239181</v>
      </c>
      <c r="K39" s="34">
        <f t="shared" si="14"/>
        <v>109678</v>
      </c>
      <c r="L39" s="34">
        <f t="shared" si="14"/>
        <v>0</v>
      </c>
      <c r="M39" s="34">
        <f t="shared" si="14"/>
        <v>0</v>
      </c>
      <c r="N39" s="34">
        <f t="shared" si="14"/>
        <v>0</v>
      </c>
      <c r="O39" s="34">
        <f t="shared" si="14"/>
        <v>5264405</v>
      </c>
      <c r="P39" s="34">
        <f t="shared" si="14"/>
        <v>0</v>
      </c>
      <c r="Q39" s="34">
        <f t="shared" si="14"/>
        <v>0</v>
      </c>
      <c r="R39" s="34">
        <f t="shared" si="14"/>
        <v>0</v>
      </c>
      <c r="S39" s="34">
        <f t="shared" si="14"/>
        <v>0</v>
      </c>
      <c r="T39" s="34">
        <f t="shared" si="14"/>
        <v>0</v>
      </c>
      <c r="U39" s="34">
        <f t="shared" si="14"/>
        <v>896675</v>
      </c>
      <c r="V39" s="34">
        <f t="shared" si="14"/>
        <v>2819978</v>
      </c>
      <c r="W39" s="34">
        <f t="shared" si="14"/>
        <v>24025035</v>
      </c>
      <c r="X39" s="34">
        <f t="shared" si="14"/>
        <v>0</v>
      </c>
      <c r="Y39" s="34">
        <f t="shared" si="14"/>
        <v>24025035</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1136257</v>
      </c>
      <c r="W40" s="37">
        <f t="shared" ref="W40:W58" si="15">H40+I40+J40+K40-L40+M40+N40+O40+P40+Q40+R40+U40+V40+S40+T40</f>
        <v>1136257</v>
      </c>
      <c r="X40" s="33">
        <v>0</v>
      </c>
      <c r="Y40" s="37">
        <f t="shared" ref="Y40:Y58" si="16">W40+X40</f>
        <v>1136257</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-99617</v>
      </c>
      <c r="P42" s="35">
        <v>0</v>
      </c>
      <c r="Q42" s="35">
        <v>0</v>
      </c>
      <c r="R42" s="35">
        <v>0</v>
      </c>
      <c r="S42" s="33">
        <v>0</v>
      </c>
      <c r="T42" s="33">
        <v>0</v>
      </c>
      <c r="U42" s="33">
        <v>99617</v>
      </c>
      <c r="V42" s="33">
        <v>0</v>
      </c>
      <c r="W42" s="37">
        <f t="shared" si="15"/>
        <v>0</v>
      </c>
      <c r="X42" s="33">
        <v>0</v>
      </c>
      <c r="Y42" s="37">
        <f t="shared" si="16"/>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21867</v>
      </c>
      <c r="V49" s="33">
        <v>0</v>
      </c>
      <c r="W49" s="37">
        <f t="shared" si="15"/>
        <v>21867</v>
      </c>
      <c r="X49" s="33">
        <v>0</v>
      </c>
      <c r="Y49" s="37">
        <f t="shared" si="16"/>
        <v>21867</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2819978</v>
      </c>
      <c r="V57" s="33">
        <v>-2819978</v>
      </c>
      <c r="W57" s="37">
        <f t="shared" si="15"/>
        <v>0</v>
      </c>
      <c r="X57" s="33">
        <v>0</v>
      </c>
      <c r="Y57" s="37">
        <f t="shared" si="16"/>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433</v>
      </c>
      <c r="B59" s="288"/>
      <c r="C59" s="288"/>
      <c r="D59" s="288"/>
      <c r="E59" s="288"/>
      <c r="F59" s="288"/>
      <c r="G59" s="8">
        <v>51</v>
      </c>
      <c r="H59" s="36">
        <f>SUM(H39:H58)</f>
        <v>2523910</v>
      </c>
      <c r="I59" s="36">
        <f t="shared" ref="I59:Y59" si="17">SUM(I39:I58)</f>
        <v>11171208</v>
      </c>
      <c r="J59" s="36">
        <f t="shared" si="17"/>
        <v>1239181</v>
      </c>
      <c r="K59" s="36">
        <f t="shared" si="17"/>
        <v>109678</v>
      </c>
      <c r="L59" s="36">
        <f t="shared" si="17"/>
        <v>0</v>
      </c>
      <c r="M59" s="36">
        <f t="shared" si="17"/>
        <v>0</v>
      </c>
      <c r="N59" s="36">
        <f t="shared" si="17"/>
        <v>0</v>
      </c>
      <c r="O59" s="36">
        <f t="shared" si="17"/>
        <v>5164788</v>
      </c>
      <c r="P59" s="36">
        <f t="shared" si="17"/>
        <v>0</v>
      </c>
      <c r="Q59" s="36">
        <f t="shared" si="17"/>
        <v>0</v>
      </c>
      <c r="R59" s="36">
        <f t="shared" si="17"/>
        <v>0</v>
      </c>
      <c r="S59" s="36">
        <f t="shared" si="17"/>
        <v>0</v>
      </c>
      <c r="T59" s="36">
        <f t="shared" si="17"/>
        <v>0</v>
      </c>
      <c r="U59" s="36">
        <f t="shared" si="17"/>
        <v>3838137</v>
      </c>
      <c r="V59" s="36">
        <f t="shared" si="17"/>
        <v>1136257</v>
      </c>
      <c r="W59" s="36">
        <f t="shared" si="17"/>
        <v>25183159</v>
      </c>
      <c r="X59" s="36">
        <f t="shared" si="17"/>
        <v>0</v>
      </c>
      <c r="Y59" s="36">
        <f t="shared" si="17"/>
        <v>25183159</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-99617</v>
      </c>
      <c r="P61" s="37">
        <f t="shared" si="18"/>
        <v>0</v>
      </c>
      <c r="Q61" s="37">
        <f t="shared" si="18"/>
        <v>0</v>
      </c>
      <c r="R61" s="37">
        <f t="shared" si="18"/>
        <v>0</v>
      </c>
      <c r="S61" s="37">
        <f t="shared" ref="S61:T61" si="19">SUM(S41:S49)</f>
        <v>0</v>
      </c>
      <c r="T61" s="37">
        <f t="shared" si="19"/>
        <v>0</v>
      </c>
      <c r="U61" s="37">
        <f t="shared" si="18"/>
        <v>121484</v>
      </c>
      <c r="V61" s="37">
        <f t="shared" si="18"/>
        <v>0</v>
      </c>
      <c r="W61" s="37">
        <f t="shared" si="18"/>
        <v>21867</v>
      </c>
      <c r="X61" s="37">
        <f t="shared" si="18"/>
        <v>0</v>
      </c>
      <c r="Y61" s="37">
        <f t="shared" si="18"/>
        <v>21867</v>
      </c>
    </row>
    <row r="62" spans="1:25" ht="27.75" customHeight="1" x14ac:dyDescent="0.2">
      <c r="A62" s="291" t="s">
        <v>435</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-99617</v>
      </c>
      <c r="P62" s="37">
        <f t="shared" si="20"/>
        <v>0</v>
      </c>
      <c r="Q62" s="37">
        <f t="shared" si="20"/>
        <v>0</v>
      </c>
      <c r="R62" s="37">
        <f t="shared" si="20"/>
        <v>0</v>
      </c>
      <c r="S62" s="37">
        <f t="shared" ref="S62:T62" si="21">S40+S61</f>
        <v>0</v>
      </c>
      <c r="T62" s="37">
        <f t="shared" si="21"/>
        <v>0</v>
      </c>
      <c r="U62" s="37">
        <f t="shared" si="20"/>
        <v>121484</v>
      </c>
      <c r="V62" s="37">
        <f t="shared" si="20"/>
        <v>1136257</v>
      </c>
      <c r="W62" s="37">
        <f t="shared" si="20"/>
        <v>1158124</v>
      </c>
      <c r="X62" s="37">
        <f t="shared" si="20"/>
        <v>0</v>
      </c>
      <c r="Y62" s="37">
        <f t="shared" si="20"/>
        <v>1158124</v>
      </c>
    </row>
    <row r="63" spans="1:25" ht="29.25" customHeight="1" x14ac:dyDescent="0.2">
      <c r="A63" s="292" t="s">
        <v>436</v>
      </c>
      <c r="B63" s="292"/>
      <c r="C63" s="292"/>
      <c r="D63" s="292"/>
      <c r="E63" s="292"/>
      <c r="F63" s="292"/>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2819978</v>
      </c>
      <c r="V63" s="38">
        <f t="shared" si="22"/>
        <v>-2819978</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448</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Jasenka Kordić</cp:lastModifiedBy>
  <cp:lastPrinted>2024-10-18T10:04:08Z</cp:lastPrinted>
  <dcterms:created xsi:type="dcterms:W3CDTF">2008-10-17T11:51:54Z</dcterms:created>
  <dcterms:modified xsi:type="dcterms:W3CDTF">2025-04-29T08:03:41Z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