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aveExternalLinkValues="0" codeName="ThisWorkbook" defaultThemeVersion="124226"/>
  <mc:AlternateContent xmlns:mc="http://schemas.openxmlformats.org/markup-compatibility/2006">
    <mc:Choice Requires="x15">
      <x15ac:absPath xmlns:x15ac="http://schemas.microsoft.com/office/spreadsheetml/2010/11/ac" url="Y:\JAVNA OBJAVA\2024 JAVNA OBJAVA ZTK\2024 GFI-POD\2024 ctn\"/>
    </mc:Choice>
  </mc:AlternateContent>
  <xr:revisionPtr revIDLastSave="0" documentId="13_ncr:1_{58D85F0D-846C-4DF4-8724-D548E5F76B8B}" xr6:coauthVersionLast="47" xr6:coauthVersionMax="47" xr10:uidLastSave="{00000000-0000-0000-0000-000000000000}"/>
  <bookViews>
    <workbookView xWindow="-120" yWindow="-120" windowWidth="29040" windowHeight="1572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externalReferences>
    <externalReference r:id="rId8"/>
  </externalReference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20" l="1"/>
  <c r="I131" i="18"/>
  <c r="I36" i="22"/>
  <c r="J36" i="22"/>
  <c r="K36" i="22"/>
  <c r="L36" i="22"/>
  <c r="N36" i="22"/>
  <c r="O36" i="22"/>
  <c r="P36" i="22"/>
  <c r="Q36" i="22"/>
  <c r="R36" i="22"/>
  <c r="S36" i="22"/>
  <c r="T36" i="22"/>
  <c r="H36" i="22"/>
  <c r="O42" i="22"/>
  <c r="H9" i="19" l="1"/>
  <c r="H12" i="19"/>
  <c r="U28" i="22"/>
  <c r="V28" i="22" s="1"/>
  <c r="V11" i="22"/>
  <c r="I54" i="22"/>
  <c r="H53" i="20"/>
  <c r="I16" i="20"/>
  <c r="I14" i="20"/>
  <c r="I13" i="20"/>
  <c r="I105" i="19"/>
  <c r="I21" i="18"/>
  <c r="I19" i="18"/>
  <c r="H54" i="22" l="1"/>
  <c r="H97" i="19"/>
  <c r="H131" i="18"/>
  <c r="H123" i="18"/>
  <c r="H111" i="18"/>
  <c r="H21" i="18"/>
  <c r="H19" i="18"/>
  <c r="I90" i="19"/>
  <c r="H90" i="19"/>
  <c r="I97" i="19"/>
  <c r="H107" i="19" l="1"/>
  <c r="H108" i="19" s="1"/>
  <c r="I89" i="19"/>
  <c r="I107" i="19"/>
  <c r="H89" i="19"/>
  <c r="W40" i="22"/>
  <c r="W41" i="22"/>
  <c r="W42" i="22"/>
  <c r="W43" i="22"/>
  <c r="W44" i="22"/>
  <c r="W45" i="22"/>
  <c r="W46" i="22"/>
  <c r="W47" i="22"/>
  <c r="W48" i="22"/>
  <c r="W49" i="22"/>
  <c r="W50" i="22"/>
  <c r="W51" i="22"/>
  <c r="W52" i="22"/>
  <c r="W53" i="22"/>
  <c r="W54" i="22"/>
  <c r="Y54" i="22" s="1"/>
  <c r="W55" i="22"/>
  <c r="W56" i="22"/>
  <c r="W57" i="22"/>
  <c r="W58" i="22"/>
  <c r="W37" i="22"/>
  <c r="W38"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H21" i="21"/>
  <c r="I69" i="19" l="1"/>
  <c r="I78" i="18" l="1"/>
  <c r="H78" i="18"/>
  <c r="Y58" i="22" l="1"/>
  <c r="Y57" i="22"/>
  <c r="Y56" i="22"/>
  <c r="Y55" i="22"/>
  <c r="Y53" i="22"/>
  <c r="Y52" i="22"/>
  <c r="Y51" i="22"/>
  <c r="Y50" i="22"/>
  <c r="Y49" i="22"/>
  <c r="Y48" i="22"/>
  <c r="Y47" i="22"/>
  <c r="Y46" i="22"/>
  <c r="Y45" i="22"/>
  <c r="Y44" i="22"/>
  <c r="Y43" i="22"/>
  <c r="Y42" i="22"/>
  <c r="Y41" i="22"/>
  <c r="Y38"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N39" i="22"/>
  <c r="N59" i="22" s="1"/>
  <c r="O39" i="22"/>
  <c r="O59" i="22" s="1"/>
  <c r="P39" i="22"/>
  <c r="P59" i="22" s="1"/>
  <c r="Q39" i="22"/>
  <c r="Q59" i="22" s="1"/>
  <c r="R39" i="22"/>
  <c r="R59" i="22" s="1"/>
  <c r="X39" i="22"/>
  <c r="X59" i="22" s="1"/>
  <c r="H39" i="22"/>
  <c r="H59" i="22" s="1"/>
  <c r="W63" i="22" l="1"/>
  <c r="Y63" i="22"/>
  <c r="Y34" i="22"/>
  <c r="W34" i="22"/>
  <c r="Y32" i="22"/>
  <c r="Y33" i="22" s="1"/>
  <c r="W32" i="22"/>
  <c r="W33" i="22" s="1"/>
  <c r="Y61" i="22"/>
  <c r="Y40" i="22"/>
  <c r="W61" i="22"/>
  <c r="W62" i="22" s="1"/>
  <c r="Y37" i="22"/>
  <c r="I10" i="22"/>
  <c r="J10" i="22"/>
  <c r="J30" i="22" s="1"/>
  <c r="K10" i="22"/>
  <c r="K30" i="22" s="1"/>
  <c r="L10" i="22"/>
  <c r="L30" i="22" s="1"/>
  <c r="M10" i="22"/>
  <c r="M30" i="22" s="1"/>
  <c r="M36" i="22" s="1"/>
  <c r="N10" i="22"/>
  <c r="N30" i="22" s="1"/>
  <c r="O10" i="22"/>
  <c r="O30" i="22" s="1"/>
  <c r="P10" i="22"/>
  <c r="P30" i="22" s="1"/>
  <c r="Q10" i="22"/>
  <c r="Q30" i="22" s="1"/>
  <c r="R10" i="22"/>
  <c r="R30" i="22" s="1"/>
  <c r="U10" i="22"/>
  <c r="U30" i="22" s="1"/>
  <c r="U36" i="22" s="1"/>
  <c r="U39" i="22" s="1"/>
  <c r="U59" i="22" s="1"/>
  <c r="V10" i="22"/>
  <c r="V30" i="22" s="1"/>
  <c r="V36" i="22" s="1"/>
  <c r="V39" i="22" s="1"/>
  <c r="V59" i="22" s="1"/>
  <c r="X10" i="22"/>
  <c r="X30" i="22" s="1"/>
  <c r="Y10" i="22"/>
  <c r="Y30" i="22" s="1"/>
  <c r="H10" i="22"/>
  <c r="H30" i="22" s="1"/>
  <c r="I48" i="21"/>
  <c r="H48" i="21"/>
  <c r="I42" i="21"/>
  <c r="H42" i="21"/>
  <c r="W36" i="22" l="1"/>
  <c r="M39" i="22"/>
  <c r="M59" i="22" s="1"/>
  <c r="H49" i="21"/>
  <c r="I30" i="22"/>
  <c r="W10" i="22"/>
  <c r="W30" i="22" s="1"/>
  <c r="Y62" i="22"/>
  <c r="I49" i="21"/>
  <c r="I35" i="21"/>
  <c r="I29" i="21"/>
  <c r="H35" i="21"/>
  <c r="H29" i="21"/>
  <c r="I54" i="20"/>
  <c r="H54" i="20"/>
  <c r="I48" i="20"/>
  <c r="H48" i="20"/>
  <c r="I41" i="20"/>
  <c r="H41" i="20"/>
  <c r="I35" i="20"/>
  <c r="H35" i="20"/>
  <c r="I19" i="20"/>
  <c r="H19" i="20"/>
  <c r="H9" i="20"/>
  <c r="H18" i="20" s="1"/>
  <c r="I9" i="20"/>
  <c r="I18" i="20" s="1"/>
  <c r="W39" i="22" l="1"/>
  <c r="W59" i="22" s="1"/>
  <c r="Y36" i="22"/>
  <c r="Y39" i="22" s="1"/>
  <c r="Y59" i="22" s="1"/>
  <c r="I24" i="20"/>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I88" i="19" s="1"/>
  <c r="I108" i="19" s="1"/>
  <c r="H65" i="19"/>
</calcChain>
</file>

<file path=xl/sharedStrings.xml><?xml version="1.0" encoding="utf-8"?>
<sst xmlns="http://schemas.openxmlformats.org/spreadsheetml/2006/main" count="556" uniqueCount="493">
  <si>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</si>
  <si>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</si>
  <si>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</si>
  <si>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</si>
  <si>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</si>
  <si>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</si>
  <si>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</si>
  <si>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</si>
  <si>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</si>
  <si>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</si>
  <si>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</si>
  <si>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</si>
  <si>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</si>
  <si>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</si>
  <si>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</si>
  <si>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</si>
  <si>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</si>
  <si>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</si>
  <si>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</si>
  <si>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</si>
  <si>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</si>
  <si>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</si>
  <si>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</si>
  <si>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</si>
  <si>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</si>
  <si>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</si>
  <si>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</si>
  <si>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</si>
  <si>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</si>
  <si>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</si>
  <si>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</si>
  <si>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</si>
  <si>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</si>
  <si>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</si>
  <si>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</si>
  <si>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</si>
  <si>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</si>
  <si>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</si>
  <si>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</si>
  <si>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</si>
  <si>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</si>
  <si>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</si>
  <si>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</si>
  <si>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</si>
  <si>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</si>
  <si>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</si>
  <si>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</si>
  <si>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</si>
  <si>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</si>
  <si>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</si>
  <si>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</si>
  <si>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</si>
  <si>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</si>
  <si>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</si>
  <si>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</si>
  <si>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</si>
  <si>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</si>
  <si>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</si>
  <si>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</si>
  <si>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</si>
  <si>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</si>
  <si>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</si>
  <si>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</si>
  <si>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</si>
  <si>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</si>
  <si>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</si>
  <si>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</si>
  <si>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</si>
  <si>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</si>
  <si>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</si>
  <si>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</si>
  <si>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</si>
  <si>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</si>
  <si>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</si>
  <si>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</si>
  <si>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</si>
  <si>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</si>
  <si>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</si>
  <si>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</si>
  <si>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</si>
  <si>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</si>
  <si>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</si>
  <si>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</si>
  <si>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</si>
  <si>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</si>
  <si>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</si>
  <si>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</si>
  <si>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</si>
  <si>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</si>
  <si>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</si>
  <si>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</si>
  <si>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</si>
  <si>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</si>
  <si>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</si>
  <si>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</si>
  <si>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</si>
  <si>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</si>
  <si>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</si>
  <si>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</si>
  <si>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</si>
  <si>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</si>
  <si>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</si>
  <si>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</si>
  <si>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</si>
  <si>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</si>
  <si>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</si>
  <si>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</si>
  <si>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</si>
  <si>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</si>
  <si>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</si>
  <si>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</si>
  <si>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</si>
  <si>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</si>
  <si>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</si>
  <si>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</si>
  <si>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</si>
  <si>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</si>
  <si>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</si>
  <si>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</si>
  <si>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</si>
  <si>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</si>
  <si>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</si>
  <si>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</si>
  <si>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</si>
  <si>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</si>
  <si>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</si>
  <si>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</si>
  <si>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</si>
  <si>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</si>
  <si>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</si>
  <si>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</si>
  <si>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</si>
  <si>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</si>
  <si>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</si>
  <si>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</si>
  <si>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</si>
  <si>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</si>
  <si>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</si>
  <si>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</si>
  <si>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</si>
  <si>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</si>
  <si>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</si>
  <si>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</si>
  <si>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</si>
  <si>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</si>
  <si>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</si>
  <si>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</si>
  <si>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</si>
  <si>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</si>
  <si>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</si>
  <si>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</si>
  <si>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</si>
  <si>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</si>
  <si>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</si>
  <si>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</si>
  <si>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</si>
  <si>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</si>
  <si>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</si>
  <si>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</si>
  <si>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</si>
  <si>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</si>
  <si>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</si>
  <si>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</si>
  <si>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</si>
  <si>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</si>
  <si>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</si>
  <si>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</si>
  <si>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</si>
  <si>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</si>
  <si>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</si>
  <si>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</si>
  <si>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</si>
  <si>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</si>
  <si>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</si>
  <si>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</si>
  <si>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</si>
  <si>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</si>
  <si>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</si>
  <si>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</si>
  <si>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</si>
  <si>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</si>
  <si>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</si>
  <si>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</si>
  <si>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</si>
  <si>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</si>
  <si>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</si>
  <si>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</si>
  <si>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</si>
  <si>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</si>
  <si>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</si>
  <si>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</si>
  <si>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</si>
  <si>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</si>
  <si>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</si>
  <si>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</si>
  <si>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</si>
  <si>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</si>
  <si>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</si>
  <si>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</si>
  <si>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</si>
  <si>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</si>
  <si>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</si>
  <si>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</si>
  <si>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</si>
  <si>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</si>
  <si>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</si>
  <si>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</si>
  <si>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</si>
  <si>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</si>
  <si>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</si>
  <si>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</si>
  <si>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</si>
  <si>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</si>
  <si>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</si>
  <si>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</si>
  <si>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</si>
  <si>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</si>
  <si>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</si>
  <si>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</si>
  <si>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</si>
  <si>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</si>
  <si>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</si>
  <si>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</si>
  <si>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</si>
  <si>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</si>
  <si>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</si>
  <si>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</si>
  <si>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</si>
  <si>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</si>
  <si>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</si>
  <si>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</si>
  <si>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</si>
  <si>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</si>
  <si>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</si>
  <si>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</si>
  <si>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</si>
  <si>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</si>
  <si>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</si>
  <si>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</si>
  <si>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</si>
  <si>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</si>
  <si>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</si>
  <si>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</si>
  <si>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</si>
  <si>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</si>
  <si>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</si>
  <si>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</si>
  <si>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</si>
  <si>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</si>
  <si>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</si>
  <si>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</si>
  <si>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</si>
  <si>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</si>
  <si>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</si>
  <si>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</si>
  <si>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</si>
  <si>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</si>
  <si>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</si>
  <si>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</si>
  <si>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</si>
  <si>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</si>
  <si>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</si>
  <si>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</si>
  <si>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</si>
  <si>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</si>
  <si>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</si>
  <si>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</si>
  <si>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</si>
  <si>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</si>
  <si>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</si>
  <si>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</si>
  <si>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</si>
  <si>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</si>
  <si>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</si>
  <si>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</si>
  <si>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</si>
  <si>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</si>
  <si>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</si>
  <si>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</si>
  <si>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</si>
  <si>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</si>
  <si>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</si>
  <si>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</si>
  <si>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</si>
  <si>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</si>
  <si>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</si>
  <si>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</si>
  <si>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</si>
  <si>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</si>
  <si>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</si>
  <si>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</si>
  <si>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</si>
  <si>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</si>
  <si>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</si>
  <si>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</si>
  <si>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</si>
  <si>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</si>
  <si>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</si>
  <si>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</si>
  <si>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</si>
  <si>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</si>
  <si>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</si>
  <si>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</si>
  <si>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</si>
  <si>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</si>
  <si>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</si>
  <si>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</si>
  <si>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</si>
  <si>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</si>
  <si>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</si>
  <si>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</si>
  <si>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</si>
  <si>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</si>
  <si>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</si>
  <si>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</si>
  <si>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</si>
  <si>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</si>
  <si>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</si>
  <si>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</si>
  <si>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</si>
  <si>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</si>
  <si>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</si>
  <si>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</si>
  <si>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</si>
  <si>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</si>
  <si>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</si>
  <si>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</si>
  <si>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</si>
  <si>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</si>
  <si>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</si>
  <si>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</si>
  <si>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</si>
  <si>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</si>
  <si>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</si>
  <si>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</si>
  <si>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</si>
  <si>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</si>
  <si>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</si>
  <si>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</si>
  <si>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</si>
  <si>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</si>
  <si>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</si>
  <si>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</si>
  <si>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</si>
  <si>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</si>
  <si>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</si>
  <si>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</si>
  <si>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</si>
  <si>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</si>
  <si>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</si>
  <si>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</si>
  <si>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</si>
  <si>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</si>
  <si>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</si>
  <si>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</si>
  <si>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</si>
  <si>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</si>
  <si>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</si>
  <si>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</si>
  <si>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</si>
  <si>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</si>
  <si>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</si>
  <si>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</si>
  <si>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</si>
  <si>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</si>
  <si>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</si>
  <si>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</si>
  <si>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</si>
  <si>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</si>
  <si>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</si>
  <si>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</si>
  <si>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</si>
  <si>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</si>
  <si>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</si>
  <si>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</si>
  <si>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</si>
  <si>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</si>
  <si>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</si>
  <si>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</si>
  <si>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</si>
  <si>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</si>
  <si>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</si>
  <si>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</si>
  <si>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</si>
  <si>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</si>
  <si>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</si>
  <si>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</si>
  <si>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</si>
  <si>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</si>
  <si>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</si>
  <si>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</si>
  <si>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</si>
  <si>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</si>
  <si>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</si>
  <si>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</si>
  <si>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</si>
  <si>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</si>
  <si>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</si>
  <si>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</si>
  <si>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</si>
  <si>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</si>
  <si>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</si>
  <si>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</si>
  <si>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</si>
  <si>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</si>
  <si>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</si>
  <si>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</si>
  <si>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</si>
  <si>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</si>
  <si>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</si>
  <si>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</si>
  <si>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</si>
  <si>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</si>
  <si>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</si>
  <si>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</si>
  <si>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</si>
  <si>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</si>
  <si>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</si>
  <si>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</si>
  <si>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</si>
  <si>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</si>
  <si>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</si>
  <si>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</si>
  <si>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</si>
  <si>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</si>
  <si>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</si>
  <si>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</si>
  <si>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</si>
  <si>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</si>
  <si>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</si>
  <si>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</si>
  <si>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</si>
  <si>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</si>
  <si>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</si>
  <si>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</si>
  <si>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</si>
  <si>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</si>
  <si>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</si>
  <si>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</si>
  <si>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</si>
  <si>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</si>
  <si>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</si>
  <si>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</si>
  <si>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</si>
  <si>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</si>
  <si>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</si>
  <si>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HR</t>
  </si>
  <si>
    <t>24640993045</t>
  </si>
  <si>
    <t>03298744</t>
  </si>
  <si>
    <t>080037012</t>
  </si>
  <si>
    <t>637</t>
  </si>
  <si>
    <t>CROATIA AIRLINES d.d</t>
  </si>
  <si>
    <t>ZAGREB</t>
  </si>
  <si>
    <t>BANI 75 B, BUZIN</t>
  </si>
  <si>
    <t>uprava@croatiaairlines.hr</t>
  </si>
  <si>
    <t>www.croatiaairlines.hr</t>
  </si>
  <si>
    <t>DIJANA JANUŠIĆ</t>
  </si>
  <si>
    <t>01/6160049</t>
  </si>
  <si>
    <t>dijana.janusic@croatiaairlines.hr</t>
  </si>
  <si>
    <t>BDO CROATIA d.o.o.</t>
  </si>
  <si>
    <t>VEDRANA STIPIĆ</t>
  </si>
  <si>
    <t>Obveznik: CROATIA AIRLINES d.d.</t>
  </si>
  <si>
    <t>stanje na dan 31.12.2024</t>
  </si>
  <si>
    <t>74780000B0QHXQ0LQw20</t>
  </si>
  <si>
    <t>u razdoblju 1.1.2024 do _31.12.2024</t>
  </si>
  <si>
    <t>u razdoblju 1.1.2024 do 31.12.2024</t>
  </si>
  <si>
    <t>BILJEŠKE UZ FINANCIJSKE IZVJEŠTAJE - GFI</t>
  </si>
  <si>
    <t>Naziv izdavatelja: Croatia Airlines d.d.</t>
  </si>
  <si>
    <t>OIB: 24640993045</t>
  </si>
  <si>
    <t xml:space="preserve">ICAO (International Civil Aviation Organization) je organizacija međunarodnog civilnog zrakoplovstva koja regulira čitav niz standarda u civilnom zrakoplovstvu, od sigurnosnih, operativnih pa do izvještajnih. </t>
  </si>
  <si>
    <t>Račun dobiti i gubitka</t>
  </si>
  <si>
    <t>4. Pozicija AOP 013 – Troškovi osoblja uključuju i ostale naknade zaposlenima, dok je u RDG-u iskazana po funkcionalnom principu kroz operativne kategorije (Troškovi letenja, Održavanje, Usluge putnicima, Usluge u zračnom prometu, Promocija i prodaja, Opći i administrativni troškovi te Ostali troškovi poslovanja).</t>
  </si>
  <si>
    <t>Bilanca</t>
  </si>
  <si>
    <t>Izvještajno razdoblje: 1.1.-31.12.2024.</t>
  </si>
  <si>
    <t>Ukupni poslovni prihodi Društva iznose 255.170.974 eura (2023: 252.360.446 eura).</t>
  </si>
  <si>
    <t>Radi pojašnjavanja pozicija RDG-a i pozicija Bilance iz standardnog obrasca GFI-POD i godišnjeg financijskog izvještaja Društva navodimo sljedeće:</t>
  </si>
  <si>
    <t>1. Pozicije AOP 002 i 003 u godišnjim izvještajima iskazane su kao prihodi od putničkog prometa (bilješka 4) i prijevoza tereta, dok se razlika odnosi na ostale prihode.</t>
  </si>
  <si>
    <t>2. Pozicija AOP 006 u godišnjim  izvještajima iskazana je u bilješci 6  – Ostali prihodi.</t>
  </si>
  <si>
    <t>3. Pozicija AOP 009 – Materijalni troškovi u godišnjim izvještajima iskazana je po funkcionalnom principu kroz operativne kategorije (Troškovi letenja, Održavanje, Usluge putnicima, Usluge u zračnom prometu, Promocija i prodaja, Opći i administrativni troškovi te Ostali troškovi poslovanja).</t>
  </si>
  <si>
    <t xml:space="preserve">Pojašnjenje razlika u strukturi i sadržaju propisanih obrazaca GFI POD i pozicija iskazanih prema MSFI u  odnosu na Odvojene i konsolidirane godišnje financijske izvještaje koja je završila 31. prosinca 2024, a sastavni su dio Godišnjeg izvještaja Društva Croatia Airlines d.d. i Grupe za 2024. godinu:   </t>
  </si>
  <si>
    <t>U objavljenom revidiranom godišnjem financijskom izvještaju za 2024. godinu u PDF verziji struktura podataka se razlikuje u odnosu na onu objavljenu u XLS verziji. Razlog tome je činjenice da XLS izvještaji prikazuju podatke sukladno strukturi i sadržaju godišnjih financijskih izvještaja propisanoj od strane Ministra financija, dok su u PDF formatu objavljeni financijski izvještaji u skladu sa strukturom utvrđenoj prema ICAO metodologiji koja je određena za izvještavanje u području civilnog zrakoplovstva na međunarodnom nivou. RDG koji je objavljen u skladu s ICAO metodologijom je prikazan funkcionalnom metodom, što MSFI dopušta.</t>
  </si>
  <si>
    <t>6. Pozicija AOP 019 – Vrijednosno usklađenje dugotrajne imovine u godišnjem izvještaju iskazana je u poziciji Ostali troškovi poslovanja te pod bilješkom 13.</t>
  </si>
  <si>
    <t>7. Pozicija AOP 022 – Rezerviranja u godišnjem izvještaju iskazana je u poziciji Općih i administrativnih troškova.</t>
  </si>
  <si>
    <t>8. Pozicija AOP 029 – Ostali poslovni rashodi odnosi se na rashod imovine te naknadno utvrđene troškove prethodnih godina, a u godišnjem izvještaju iskazana je u okviru pozicije Ostali troškovi poslovanja koji uključuju i vrijednosna usklađenja dugotrajne imovine (kako je opisano pod t.6). Vrijednosna usklađenja dugotrajne imovine opisana su i pod bilješkom 13.</t>
  </si>
  <si>
    <t>5. Pozicija AOP 018 – Ostali troškovi uključuje naknade zaposlenima koji su u godišnjem izvještaju razvrstani po operativnom principu kroz prethodno spomenute operativne kategorije. Pored navedenog, pozicija AOP 018 uključuje troškove poremećaja u prometu, reprezentacije, naknade za javna davanja i druge troškove.</t>
  </si>
  <si>
    <t>1. Pozicija AOP 010 Dugotrajna materijalna imovina u godišnjem izvještaju iskazana je u bilješkama 13 – Nekretnine postrojenja i oprema te bilješci 30 – Najmovi</t>
  </si>
  <si>
    <t>3. Pozicije AOP 047 – Potraživanja od poduzetnika unutar grupe i AOP 049 – Potraživanja od kupaca u godišnjem izvještaju iskazane su u bilješci 20 – Potraživanja od kupaca.</t>
  </si>
  <si>
    <t xml:space="preserve">4. Pozicije AOP 050 – Potraživanja od zaposlenika, 051 Potraživanja od države i drugih institucija, 052 - Ostala potraživanja i 056 - Dani zajmovi, depoziti i sl. poduzetnicima unutar grupe u godišnjem izvještaju iskazana su pod bilješkom 21- Ostala potraživanja. </t>
  </si>
  <si>
    <t>5. Pozicije AOP 069 – Kapitalne rezerve i AOP 077 – Rezerve fer vrijednosti iskazane su u godišnjem izvještaju u bilješci 26 - Rezerve.</t>
  </si>
  <si>
    <t>2. Pozicije AOP 020 – Dugotrajna financijska imovina te AOP 031 – Dugotrajna potraživanja u godišnjem izvještaju iskazana su u bilješkama 14 – Ulaganja u ovisna društva, 16 – Dugotrajni depoziti, 17 – Ulaganja u vlasničke instrumente te 18 - Dugotrajna potraživanja.</t>
  </si>
  <si>
    <t>6. Pozicija AOP 097 – Dugoročne obveze u godišnjem izvještaju iskazana je u bilješkama 29 – Dugoročni krediti, 30 – Najmovi,  te u Izvještaju o financijskom položaju na poziciji Ostale dugoročne obveze.</t>
  </si>
  <si>
    <t>7. Pozicija AOP 115 – Obveze prema bankama i drugim financijskim institucijama iskazana je u godišnjem izvještaju  u bilješci 29 – Dugoročni krediti. Bilješka 30 uključuje i dio iznosa iz pozicije AOP 123 – Ostale kratkoročne obveze koja se također odnosi na kratkoročni dio obveza iz dugoročnih najmova, ali ne od banaka i financijskih institucija.</t>
  </si>
  <si>
    <t>8. Pozicije AOP 114 – Obveze za depozite, 116 – Obveze za predujmove, 119 – Obveze prema zaposlenicima, 120 – Obveze za poreze, doprinose i sl. te 123 – Ostale kratkoročne obveze u godišnjem izvještaju iskazane su pod bilješkom 33 – Ostale kratkoročne obveze.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</si>
</sst>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9"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1"/>
      <color theme="1"/>
      <name val="Calibri"/>
      <family val="2"/>
      <charset val="238"/>
      <scheme val="minor"/>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xf numFmtId="0" fontId="38" fillId="0" borderId="0"/>
  </cellStyleXfs>
  <cellXfs count="25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0" fillId="0" borderId="0" xfId="0" applyAlignment="1">
      <alignment wrapText="1"/>
    </xf>
    <xf numFmtId="0" fontId="1" fillId="0" borderId="0" xfId="0" applyFont="1" applyAlignment="1">
      <alignment wrapText="1"/>
    </xf>
    <xf numFmtId="0" fontId="5" fillId="0" borderId="0" xfId="0" applyFont="1" applyAlignment="1">
      <alignment wrapText="1"/>
    </xf>
    <xf numFmtId="0" fontId="27" fillId="0" borderId="0" xfId="0" applyFont="1" applyAlignment="1">
      <alignment wrapText="1"/>
    </xf>
    <xf numFmtId="0" fontId="26" fillId="0" borderId="0" xfId="0" applyFont="1" applyAlignment="1">
      <alignment wrapText="1"/>
    </xf>
    <xf numFmtId="0" fontId="26" fillId="0" borderId="0" xfId="0" applyFont="1" applyAlignment="1">
      <alignment horizontal="center" wrapText="1"/>
    </xf>
    <xf numFmtId="0" fontId="1" fillId="0" borderId="0" xfId="0" applyFont="1" applyAlignment="1">
      <alignment horizontal="left" wrapText="1"/>
    </xf>
    <xf numFmtId="0" fontId="27" fillId="0" borderId="0" xfId="0" applyFont="1" applyAlignment="1">
      <alignment vertical="center" wrapText="1"/>
    </xf>
    <xf numFmtId="0" fontId="27" fillId="10" borderId="0" xfId="0" applyFont="1" applyFill="1"/>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3" fillId="11" borderId="3" xfId="5" applyFont="1" applyFill="1" applyBorder="1" applyAlignment="1" applyProtection="1">
      <alignment horizontal="center" vertical="center"/>
      <protection locked="0"/>
    </xf>
    <xf numFmtId="0" fontId="3" fillId="11" borderId="4" xfId="5"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27" fillId="10" borderId="0" xfId="0" applyFont="1" applyFill="1" applyAlignment="1">
      <alignment vertical="top" wrapText="1"/>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4" fillId="0" borderId="30" xfId="0" applyFont="1" applyBorder="1" applyAlignment="1">
      <alignment horizontal="left" vertical="center" wrapText="1"/>
    </xf>
    <xf numFmtId="0" fontId="14" fillId="0" borderId="30" xfId="0" applyFont="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0" borderId="30" xfId="0" applyFont="1" applyBorder="1" applyAlignment="1">
      <alignment horizontal="left" vertical="center" wrapText="1" indent="1"/>
    </xf>
    <xf numFmtId="0" fontId="4" fillId="10" borderId="30" xfId="0" applyFont="1" applyFill="1" applyBorder="1" applyAlignment="1">
      <alignment horizontal="left" vertical="center" wrapText="1" indent="1"/>
    </xf>
    <xf numFmtId="0" fontId="4" fillId="9" borderId="30" xfId="0" applyFont="1" applyFill="1" applyBorder="1" applyAlignment="1">
      <alignment horizontal="left" vertical="center" wrapText="1" inden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xf>
    <xf numFmtId="0" fontId="3" fillId="9" borderId="30" xfId="0" applyFont="1" applyFill="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20" fillId="0" borderId="30" xfId="0" applyFont="1" applyBorder="1" applyAlignment="1">
      <alignment horizontal="left" vertical="center" wrapText="1" indent="2"/>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17" fillId="3" borderId="30" xfId="3" applyFont="1" applyFill="1" applyBorder="1" applyAlignment="1">
      <alignment horizontal="center"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2" fillId="0" borderId="25" xfId="0" applyFont="1" applyBorder="1"/>
    <xf numFmtId="0" fontId="17"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0" fontId="27" fillId="0" borderId="0" xfId="0" applyFont="1" applyAlignment="1">
      <alignment vertical="center" wrapText="1"/>
    </xf>
    <xf numFmtId="0" fontId="0" fillId="0" borderId="0" xfId="0" applyAlignment="1">
      <alignment wrapText="1"/>
    </xf>
  </cellXfs>
  <cellStyles count="6">
    <cellStyle name="Hyperlink 2" xfId="2" xr:uid="{00000000-0005-0000-0000-000000000000}"/>
    <cellStyle name="Normal" xfId="0" builtinId="0"/>
    <cellStyle name="Normal 2" xfId="3" xr:uid="{00000000-0005-0000-0000-000002000000}"/>
    <cellStyle name="Normal 2 2" xfId="4" xr:uid="{003312B9-68DC-47B7-AC26-C3B53902A5C1}"/>
    <cellStyle name="Normal 3" xfId="5" xr:uid="{D2E31D21-1224-4096-B8F8-AF94BE11D735}"/>
    <cellStyle name="Style 1" xfId="1" xr:uid="{00000000-0005-0000-0000-000003000000}"/>
  </cellStyles>
  <dxfs count="0"/>
  <tableStyles count="1" defaultTableStyle="TableStyleMedium2" defaultPivotStyle="PivotStyleLight16">
    <tableStyle name="Invisible" pivot="0" table="0" count="0" xr9:uid="{0C42D78E-6838-490F-9448-C102BF545FA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JAVNA%20OBJAVA\2024%20JAVNA%20OBJAVA%20ZTK\4.kvartal%202024\1-12%20CTN\TFI-POD%20Croatia%20Airlines%2031%2012%202024.xlsx" TargetMode="External"/><Relationship Id="rId1" Type="http://schemas.openxmlformats.org/officeDocument/2006/relationships/externalLinkPath" Target="/JAVNA%20OBJAVA/2024%20JAVNA%20OBJAVA%20ZTK/4.kvartal%202024/1-12%20CTN/TFI-POD%20Croatia%20Airlines%2031%2012%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ći podaci"/>
      <sheetName val="Bilanca"/>
      <sheetName val="RDG"/>
      <sheetName val="NT_I"/>
      <sheetName val="NT_D"/>
      <sheetName val="PK"/>
      <sheetName val="Bilješke"/>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4" workbookViewId="0">
      <selection activeCell="C30" sqref="C30"/>
    </sheetView>
  </sheetViews>
  <sheetFormatPr defaultRowHeight="12.75" x14ac:dyDescent="0.2"/>
  <cols>
    <col min="9" max="9" width="13.42578125" customWidth="1"/>
  </cols>
  <sheetData>
    <row r="1" spans="1:10" ht="15.75" x14ac:dyDescent="0.2">
      <c r="A1" s="120"/>
      <c r="B1" s="121"/>
      <c r="C1" s="121"/>
      <c r="D1" s="15"/>
      <c r="E1" s="15"/>
      <c r="F1" s="15"/>
      <c r="G1" s="15"/>
      <c r="H1" s="15"/>
      <c r="I1" s="15"/>
      <c r="J1" s="16"/>
    </row>
    <row r="2" spans="1:10" ht="14.45" customHeight="1" x14ac:dyDescent="0.2">
      <c r="A2" s="122" t="s">
        <v>316</v>
      </c>
      <c r="B2" s="123"/>
      <c r="C2" s="123"/>
      <c r="D2" s="123"/>
      <c r="E2" s="123"/>
      <c r="F2" s="123"/>
      <c r="G2" s="123"/>
      <c r="H2" s="123"/>
      <c r="I2" s="123"/>
      <c r="J2" s="124"/>
    </row>
    <row r="3" spans="1:10" ht="15" x14ac:dyDescent="0.2">
      <c r="A3" s="51"/>
      <c r="B3" s="52"/>
      <c r="C3" s="52"/>
      <c r="D3" s="52"/>
      <c r="E3" s="52"/>
      <c r="F3" s="52"/>
      <c r="G3" s="52"/>
      <c r="H3" s="52"/>
      <c r="I3" s="52"/>
      <c r="J3" s="53"/>
    </row>
    <row r="4" spans="1:10" ht="33.6" customHeight="1" x14ac:dyDescent="0.2">
      <c r="A4" s="125" t="s">
        <v>301</v>
      </c>
      <c r="B4" s="126"/>
      <c r="C4" s="126"/>
      <c r="D4" s="126"/>
      <c r="E4" s="127">
        <v>45292</v>
      </c>
      <c r="F4" s="128"/>
      <c r="G4" s="59" t="s">
        <v>0</v>
      </c>
      <c r="H4" s="127">
        <v>45657</v>
      </c>
      <c r="I4" s="128"/>
      <c r="J4" s="17"/>
    </row>
    <row r="5" spans="1:10" s="64" customFormat="1" ht="10.15" customHeight="1" x14ac:dyDescent="0.25">
      <c r="A5" s="129"/>
      <c r="B5" s="130"/>
      <c r="C5" s="130"/>
      <c r="D5" s="130"/>
      <c r="E5" s="130"/>
      <c r="F5" s="130"/>
      <c r="G5" s="130"/>
      <c r="H5" s="130"/>
      <c r="I5" s="130"/>
      <c r="J5" s="131"/>
    </row>
    <row r="6" spans="1:10" ht="20.45" customHeight="1" x14ac:dyDescent="0.2">
      <c r="A6" s="54"/>
      <c r="B6" s="65" t="s">
        <v>323</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34" t="s">
        <v>324</v>
      </c>
      <c r="B8" s="135"/>
      <c r="C8" s="135"/>
      <c r="D8" s="135"/>
      <c r="E8" s="135"/>
      <c r="F8" s="135"/>
      <c r="G8" s="135"/>
      <c r="H8" s="135"/>
      <c r="I8" s="135"/>
      <c r="J8" s="18"/>
    </row>
    <row r="9" spans="1:10" ht="14.25" x14ac:dyDescent="0.2">
      <c r="A9" s="19"/>
      <c r="B9" s="47"/>
      <c r="C9" s="47"/>
      <c r="D9" s="47"/>
      <c r="E9" s="133"/>
      <c r="F9" s="133"/>
      <c r="G9" s="106"/>
      <c r="H9" s="106"/>
      <c r="I9" s="57"/>
      <c r="J9" s="58"/>
    </row>
    <row r="10" spans="1:10" ht="25.9" customHeight="1" x14ac:dyDescent="0.2">
      <c r="A10" s="136" t="s">
        <v>302</v>
      </c>
      <c r="B10" s="137"/>
      <c r="C10" s="138" t="s">
        <v>448</v>
      </c>
      <c r="D10" s="139"/>
      <c r="E10" s="49"/>
      <c r="F10" s="140" t="s">
        <v>325</v>
      </c>
      <c r="G10" s="141"/>
      <c r="H10" s="142" t="s">
        <v>446</v>
      </c>
      <c r="I10" s="143"/>
      <c r="J10" s="20"/>
    </row>
    <row r="11" spans="1:10" ht="15.6" customHeight="1" x14ac:dyDescent="0.2">
      <c r="A11" s="19"/>
      <c r="B11" s="47"/>
      <c r="C11" s="47"/>
      <c r="D11" s="47"/>
      <c r="E11" s="132"/>
      <c r="F11" s="132"/>
      <c r="G11" s="132"/>
      <c r="H11" s="132"/>
      <c r="I11" s="50"/>
      <c r="J11" s="20"/>
    </row>
    <row r="12" spans="1:10" ht="21" customHeight="1" x14ac:dyDescent="0.2">
      <c r="A12" s="107" t="s">
        <v>317</v>
      </c>
      <c r="B12" s="137"/>
      <c r="C12" s="138" t="s">
        <v>449</v>
      </c>
      <c r="D12" s="139"/>
      <c r="E12" s="146"/>
      <c r="F12" s="132"/>
      <c r="G12" s="132"/>
      <c r="H12" s="132"/>
      <c r="I12" s="50"/>
      <c r="J12" s="20"/>
    </row>
    <row r="13" spans="1:10" ht="10.9" customHeight="1" x14ac:dyDescent="0.2">
      <c r="A13" s="49"/>
      <c r="B13" s="50"/>
      <c r="C13" s="47"/>
      <c r="D13" s="47"/>
      <c r="E13" s="106"/>
      <c r="F13" s="106"/>
      <c r="G13" s="106"/>
      <c r="H13" s="106"/>
      <c r="I13" s="47"/>
      <c r="J13" s="21"/>
    </row>
    <row r="14" spans="1:10" ht="22.9" customHeight="1" x14ac:dyDescent="0.2">
      <c r="A14" s="107" t="s">
        <v>303</v>
      </c>
      <c r="B14" s="147"/>
      <c r="C14" s="138" t="s">
        <v>447</v>
      </c>
      <c r="D14" s="139"/>
      <c r="E14" s="144"/>
      <c r="F14" s="145"/>
      <c r="G14" s="63" t="s">
        <v>326</v>
      </c>
      <c r="H14" s="148" t="s">
        <v>463</v>
      </c>
      <c r="I14" s="149"/>
      <c r="J14" s="60"/>
    </row>
    <row r="15" spans="1:10" ht="14.45" customHeight="1" x14ac:dyDescent="0.2">
      <c r="A15" s="49"/>
      <c r="B15" s="50"/>
      <c r="C15" s="47"/>
      <c r="D15" s="47"/>
      <c r="E15" s="106"/>
      <c r="F15" s="106"/>
      <c r="G15" s="106"/>
      <c r="H15" s="106"/>
      <c r="I15" s="47"/>
      <c r="J15" s="21"/>
    </row>
    <row r="16" spans="1:10" ht="13.15" customHeight="1" x14ac:dyDescent="0.2">
      <c r="A16" s="107" t="s">
        <v>327</v>
      </c>
      <c r="B16" s="147"/>
      <c r="C16" s="138" t="s">
        <v>450</v>
      </c>
      <c r="D16" s="139"/>
      <c r="E16" s="56"/>
      <c r="F16" s="56"/>
      <c r="G16" s="56"/>
      <c r="H16" s="56"/>
      <c r="I16" s="56"/>
      <c r="J16" s="60"/>
    </row>
    <row r="17" spans="1:10" ht="14.45" customHeight="1" x14ac:dyDescent="0.2">
      <c r="A17" s="150"/>
      <c r="B17" s="151"/>
      <c r="C17" s="151"/>
      <c r="D17" s="151"/>
      <c r="E17" s="151"/>
      <c r="F17" s="151"/>
      <c r="G17" s="151"/>
      <c r="H17" s="151"/>
      <c r="I17" s="151"/>
      <c r="J17" s="152"/>
    </row>
    <row r="18" spans="1:10" x14ac:dyDescent="0.2">
      <c r="A18" s="136" t="s">
        <v>304</v>
      </c>
      <c r="B18" s="137"/>
      <c r="C18" s="153" t="s">
        <v>451</v>
      </c>
      <c r="D18" s="154"/>
      <c r="E18" s="154"/>
      <c r="F18" s="154"/>
      <c r="G18" s="154"/>
      <c r="H18" s="154"/>
      <c r="I18" s="154"/>
      <c r="J18" s="155"/>
    </row>
    <row r="19" spans="1:10" ht="14.25" x14ac:dyDescent="0.2">
      <c r="A19" s="19"/>
      <c r="B19" s="47"/>
      <c r="C19" s="62"/>
      <c r="D19" s="47"/>
      <c r="E19" s="106"/>
      <c r="F19" s="106"/>
      <c r="G19" s="106"/>
      <c r="H19" s="106"/>
      <c r="I19" s="47"/>
      <c r="J19" s="21"/>
    </row>
    <row r="20" spans="1:10" ht="14.25" x14ac:dyDescent="0.2">
      <c r="A20" s="136" t="s">
        <v>305</v>
      </c>
      <c r="B20" s="137"/>
      <c r="C20" s="142">
        <v>10010</v>
      </c>
      <c r="D20" s="143"/>
      <c r="E20" s="106"/>
      <c r="F20" s="106"/>
      <c r="G20" s="153" t="s">
        <v>452</v>
      </c>
      <c r="H20" s="154"/>
      <c r="I20" s="154"/>
      <c r="J20" s="155"/>
    </row>
    <row r="21" spans="1:10" ht="14.25" x14ac:dyDescent="0.2">
      <c r="A21" s="19"/>
      <c r="B21" s="47"/>
      <c r="C21" s="47"/>
      <c r="D21" s="47"/>
      <c r="E21" s="106"/>
      <c r="F21" s="106"/>
      <c r="G21" s="106"/>
      <c r="H21" s="106"/>
      <c r="I21" s="47"/>
      <c r="J21" s="21"/>
    </row>
    <row r="22" spans="1:10" x14ac:dyDescent="0.2">
      <c r="A22" s="136" t="s">
        <v>306</v>
      </c>
      <c r="B22" s="137"/>
      <c r="C22" s="153" t="s">
        <v>453</v>
      </c>
      <c r="D22" s="154"/>
      <c r="E22" s="154"/>
      <c r="F22" s="154"/>
      <c r="G22" s="154"/>
      <c r="H22" s="154"/>
      <c r="I22" s="154"/>
      <c r="J22" s="155"/>
    </row>
    <row r="23" spans="1:10" ht="14.25" x14ac:dyDescent="0.2">
      <c r="A23" s="19"/>
      <c r="B23" s="47"/>
      <c r="C23" s="47"/>
      <c r="D23" s="47"/>
      <c r="E23" s="106"/>
      <c r="F23" s="106"/>
      <c r="G23" s="106"/>
      <c r="H23" s="106"/>
      <c r="I23" s="47"/>
      <c r="J23" s="21"/>
    </row>
    <row r="24" spans="1:10" ht="14.25" x14ac:dyDescent="0.2">
      <c r="A24" s="136" t="s">
        <v>307</v>
      </c>
      <c r="B24" s="137"/>
      <c r="C24" s="156" t="s">
        <v>454</v>
      </c>
      <c r="D24" s="157"/>
      <c r="E24" s="157"/>
      <c r="F24" s="157"/>
      <c r="G24" s="157"/>
      <c r="H24" s="157"/>
      <c r="I24" s="157"/>
      <c r="J24" s="158"/>
    </row>
    <row r="25" spans="1:10" ht="14.25" x14ac:dyDescent="0.2">
      <c r="A25" s="19"/>
      <c r="B25" s="47"/>
      <c r="C25" s="62"/>
      <c r="D25" s="47"/>
      <c r="E25" s="106"/>
      <c r="F25" s="106"/>
      <c r="G25" s="106"/>
      <c r="H25" s="106"/>
      <c r="I25" s="47"/>
      <c r="J25" s="21"/>
    </row>
    <row r="26" spans="1:10" ht="14.25" x14ac:dyDescent="0.2">
      <c r="A26" s="136" t="s">
        <v>308</v>
      </c>
      <c r="B26" s="137"/>
      <c r="C26" s="156" t="s">
        <v>455</v>
      </c>
      <c r="D26" s="157"/>
      <c r="E26" s="157"/>
      <c r="F26" s="157"/>
      <c r="G26" s="157"/>
      <c r="H26" s="157"/>
      <c r="I26" s="157"/>
      <c r="J26" s="158"/>
    </row>
    <row r="27" spans="1:10" ht="13.9" customHeight="1" x14ac:dyDescent="0.2">
      <c r="A27" s="19"/>
      <c r="B27" s="47"/>
      <c r="C27" s="62"/>
      <c r="D27" s="47"/>
      <c r="E27" s="106"/>
      <c r="F27" s="106"/>
      <c r="G27" s="106"/>
      <c r="H27" s="106"/>
      <c r="I27" s="47"/>
      <c r="J27" s="21"/>
    </row>
    <row r="28" spans="1:10" ht="22.9" customHeight="1" x14ac:dyDescent="0.2">
      <c r="A28" s="107" t="s">
        <v>318</v>
      </c>
      <c r="B28" s="137"/>
      <c r="C28" s="34">
        <v>943</v>
      </c>
      <c r="D28" s="22"/>
      <c r="E28" s="114"/>
      <c r="F28" s="114"/>
      <c r="G28" s="114"/>
      <c r="H28" s="114"/>
      <c r="I28" s="159"/>
      <c r="J28" s="160"/>
    </row>
    <row r="29" spans="1:10" ht="14.25" x14ac:dyDescent="0.2">
      <c r="A29" s="19"/>
      <c r="B29" s="47"/>
      <c r="C29" s="47"/>
      <c r="D29" s="47"/>
      <c r="E29" s="106"/>
      <c r="F29" s="106"/>
      <c r="G29" s="106"/>
      <c r="H29" s="106"/>
      <c r="I29" s="47"/>
      <c r="J29" s="21"/>
    </row>
    <row r="30" spans="1:10" ht="15" x14ac:dyDescent="0.2">
      <c r="A30" s="136" t="s">
        <v>309</v>
      </c>
      <c r="B30" s="137"/>
      <c r="C30" s="76" t="s">
        <v>330</v>
      </c>
      <c r="D30" s="161" t="s">
        <v>328</v>
      </c>
      <c r="E30" s="118"/>
      <c r="F30" s="118"/>
      <c r="G30" s="118"/>
      <c r="H30" s="69" t="s">
        <v>329</v>
      </c>
      <c r="I30" s="70" t="s">
        <v>330</v>
      </c>
      <c r="J30" s="71"/>
    </row>
    <row r="31" spans="1:10" x14ac:dyDescent="0.2">
      <c r="A31" s="136"/>
      <c r="B31" s="137"/>
      <c r="C31" s="23"/>
      <c r="D31" s="59"/>
      <c r="E31" s="145"/>
      <c r="F31" s="145"/>
      <c r="G31" s="145"/>
      <c r="H31" s="145"/>
      <c r="I31" s="162"/>
      <c r="J31" s="163"/>
    </row>
    <row r="32" spans="1:10" x14ac:dyDescent="0.2">
      <c r="A32" s="136" t="s">
        <v>319</v>
      </c>
      <c r="B32" s="137"/>
      <c r="C32" s="34" t="s">
        <v>333</v>
      </c>
      <c r="D32" s="161" t="s">
        <v>331</v>
      </c>
      <c r="E32" s="118"/>
      <c r="F32" s="118"/>
      <c r="G32" s="118"/>
      <c r="H32" s="72" t="s">
        <v>332</v>
      </c>
      <c r="I32" s="73" t="s">
        <v>333</v>
      </c>
      <c r="J32" s="74"/>
    </row>
    <row r="33" spans="1:10" ht="14.25" x14ac:dyDescent="0.2">
      <c r="A33" s="19"/>
      <c r="B33" s="47"/>
      <c r="C33" s="47"/>
      <c r="D33" s="47"/>
      <c r="E33" s="106"/>
      <c r="F33" s="106"/>
      <c r="G33" s="106"/>
      <c r="H33" s="106"/>
      <c r="I33" s="47"/>
      <c r="J33" s="21"/>
    </row>
    <row r="34" spans="1:10" x14ac:dyDescent="0.2">
      <c r="A34" s="161" t="s">
        <v>320</v>
      </c>
      <c r="B34" s="118"/>
      <c r="C34" s="118"/>
      <c r="D34" s="118"/>
      <c r="E34" s="118" t="s">
        <v>310</v>
      </c>
      <c r="F34" s="118"/>
      <c r="G34" s="118"/>
      <c r="H34" s="118"/>
      <c r="I34" s="118"/>
      <c r="J34" s="24" t="s">
        <v>311</v>
      </c>
    </row>
    <row r="35" spans="1:10" ht="14.25" x14ac:dyDescent="0.2">
      <c r="A35" s="19"/>
      <c r="B35" s="47"/>
      <c r="C35" s="47"/>
      <c r="D35" s="47"/>
      <c r="E35" s="106"/>
      <c r="F35" s="106"/>
      <c r="G35" s="106"/>
      <c r="H35" s="106"/>
      <c r="I35" s="47"/>
      <c r="J35" s="58"/>
    </row>
    <row r="36" spans="1:10" x14ac:dyDescent="0.2">
      <c r="A36" s="164"/>
      <c r="B36" s="165"/>
      <c r="C36" s="165"/>
      <c r="D36" s="165"/>
      <c r="E36" s="164"/>
      <c r="F36" s="165"/>
      <c r="G36" s="165"/>
      <c r="H36" s="165"/>
      <c r="I36" s="167"/>
      <c r="J36" s="48"/>
    </row>
    <row r="37" spans="1:10" ht="14.25" x14ac:dyDescent="0.2">
      <c r="A37" s="19"/>
      <c r="B37" s="47"/>
      <c r="C37" s="62"/>
      <c r="D37" s="169"/>
      <c r="E37" s="169"/>
      <c r="F37" s="169"/>
      <c r="G37" s="169"/>
      <c r="H37" s="169"/>
      <c r="I37" s="169"/>
      <c r="J37" s="21"/>
    </row>
    <row r="38" spans="1:10" x14ac:dyDescent="0.2">
      <c r="A38" s="164"/>
      <c r="B38" s="165"/>
      <c r="C38" s="165"/>
      <c r="D38" s="167"/>
      <c r="E38" s="164"/>
      <c r="F38" s="165"/>
      <c r="G38" s="165"/>
      <c r="H38" s="165"/>
      <c r="I38" s="167"/>
      <c r="J38" s="34"/>
    </row>
    <row r="39" spans="1:10" ht="14.25" x14ac:dyDescent="0.2">
      <c r="A39" s="19"/>
      <c r="B39" s="47"/>
      <c r="C39" s="62"/>
      <c r="D39" s="61"/>
      <c r="E39" s="169"/>
      <c r="F39" s="169"/>
      <c r="G39" s="169"/>
      <c r="H39" s="169"/>
      <c r="I39" s="50"/>
      <c r="J39" s="21"/>
    </row>
    <row r="40" spans="1:10" x14ac:dyDescent="0.2">
      <c r="A40" s="164"/>
      <c r="B40" s="165"/>
      <c r="C40" s="165"/>
      <c r="D40" s="167"/>
      <c r="E40" s="164"/>
      <c r="F40" s="165"/>
      <c r="G40" s="165"/>
      <c r="H40" s="165"/>
      <c r="I40" s="167"/>
      <c r="J40" s="34"/>
    </row>
    <row r="41" spans="1:10" ht="14.25" x14ac:dyDescent="0.2">
      <c r="A41" s="19"/>
      <c r="B41" s="47"/>
      <c r="C41" s="62"/>
      <c r="D41" s="61"/>
      <c r="E41" s="61"/>
      <c r="F41" s="61"/>
      <c r="G41" s="61"/>
      <c r="H41" s="61"/>
      <c r="I41" s="50"/>
      <c r="J41" s="21"/>
    </row>
    <row r="42" spans="1:10" x14ac:dyDescent="0.2">
      <c r="A42" s="164"/>
      <c r="B42" s="165"/>
      <c r="C42" s="165"/>
      <c r="D42" s="167"/>
      <c r="E42" s="164"/>
      <c r="F42" s="165"/>
      <c r="G42" s="165"/>
      <c r="H42" s="165"/>
      <c r="I42" s="167"/>
      <c r="J42" s="34"/>
    </row>
    <row r="43" spans="1:10" ht="14.25" x14ac:dyDescent="0.2">
      <c r="A43" s="25"/>
      <c r="B43" s="62"/>
      <c r="C43" s="168"/>
      <c r="D43" s="168"/>
      <c r="E43" s="106"/>
      <c r="F43" s="106"/>
      <c r="G43" s="168"/>
      <c r="H43" s="168"/>
      <c r="I43" s="168"/>
      <c r="J43" s="21"/>
    </row>
    <row r="44" spans="1:10" x14ac:dyDescent="0.2">
      <c r="A44" s="164"/>
      <c r="B44" s="165"/>
      <c r="C44" s="165"/>
      <c r="D44" s="167"/>
      <c r="E44" s="164"/>
      <c r="F44" s="165"/>
      <c r="G44" s="165"/>
      <c r="H44" s="165"/>
      <c r="I44" s="167"/>
      <c r="J44" s="34"/>
    </row>
    <row r="45" spans="1:10" ht="14.25" x14ac:dyDescent="0.2">
      <c r="A45" s="25"/>
      <c r="B45" s="62"/>
      <c r="C45" s="62"/>
      <c r="D45" s="47"/>
      <c r="E45" s="166"/>
      <c r="F45" s="166"/>
      <c r="G45" s="168"/>
      <c r="H45" s="168"/>
      <c r="I45" s="47"/>
      <c r="J45" s="21"/>
    </row>
    <row r="46" spans="1:10" x14ac:dyDescent="0.2">
      <c r="A46" s="164"/>
      <c r="B46" s="165"/>
      <c r="C46" s="165"/>
      <c r="D46" s="167"/>
      <c r="E46" s="164"/>
      <c r="F46" s="165"/>
      <c r="G46" s="165"/>
      <c r="H46" s="165"/>
      <c r="I46" s="167"/>
      <c r="J46" s="34"/>
    </row>
    <row r="47" spans="1:10" ht="14.25" x14ac:dyDescent="0.2">
      <c r="A47" s="25"/>
      <c r="B47" s="62"/>
      <c r="C47" s="62"/>
      <c r="D47" s="47"/>
      <c r="E47" s="106"/>
      <c r="F47" s="106"/>
      <c r="G47" s="168"/>
      <c r="H47" s="168"/>
      <c r="I47" s="47"/>
      <c r="J47" s="75" t="s">
        <v>334</v>
      </c>
    </row>
    <row r="48" spans="1:10" ht="14.25" x14ac:dyDescent="0.2">
      <c r="A48" s="25"/>
      <c r="B48" s="62"/>
      <c r="C48" s="62"/>
      <c r="D48" s="47"/>
      <c r="E48" s="106"/>
      <c r="F48" s="106"/>
      <c r="G48" s="168"/>
      <c r="H48" s="168"/>
      <c r="I48" s="47"/>
      <c r="J48" s="75" t="s">
        <v>335</v>
      </c>
    </row>
    <row r="49" spans="1:10" ht="14.45" customHeight="1" x14ac:dyDescent="0.2">
      <c r="A49" s="107" t="s">
        <v>312</v>
      </c>
      <c r="B49" s="108"/>
      <c r="C49" s="142" t="s">
        <v>335</v>
      </c>
      <c r="D49" s="143"/>
      <c r="E49" s="170" t="s">
        <v>336</v>
      </c>
      <c r="F49" s="171"/>
      <c r="G49" s="153"/>
      <c r="H49" s="154"/>
      <c r="I49" s="154"/>
      <c r="J49" s="155"/>
    </row>
    <row r="50" spans="1:10" ht="14.25" x14ac:dyDescent="0.2">
      <c r="A50" s="25"/>
      <c r="B50" s="62"/>
      <c r="C50" s="168"/>
      <c r="D50" s="168"/>
      <c r="E50" s="106"/>
      <c r="F50" s="106"/>
      <c r="G50" s="112" t="s">
        <v>337</v>
      </c>
      <c r="H50" s="112"/>
      <c r="I50" s="112"/>
      <c r="J50" s="26"/>
    </row>
    <row r="51" spans="1:10" ht="13.9" customHeight="1" x14ac:dyDescent="0.2">
      <c r="A51" s="107" t="s">
        <v>313</v>
      </c>
      <c r="B51" s="108"/>
      <c r="C51" s="153" t="s">
        <v>456</v>
      </c>
      <c r="D51" s="154"/>
      <c r="E51" s="154"/>
      <c r="F51" s="154"/>
      <c r="G51" s="154"/>
      <c r="H51" s="154"/>
      <c r="I51" s="154"/>
      <c r="J51" s="155"/>
    </row>
    <row r="52" spans="1:10" ht="14.25" x14ac:dyDescent="0.2">
      <c r="A52" s="19"/>
      <c r="B52" s="47"/>
      <c r="C52" s="114" t="s">
        <v>314</v>
      </c>
      <c r="D52" s="114"/>
      <c r="E52" s="114"/>
      <c r="F52" s="114"/>
      <c r="G52" s="114"/>
      <c r="H52" s="114"/>
      <c r="I52" s="114"/>
      <c r="J52" s="21"/>
    </row>
    <row r="53" spans="1:10" ht="14.25" x14ac:dyDescent="0.2">
      <c r="A53" s="107" t="s">
        <v>315</v>
      </c>
      <c r="B53" s="108"/>
      <c r="C53" s="115" t="s">
        <v>457</v>
      </c>
      <c r="D53" s="116"/>
      <c r="E53" s="117"/>
      <c r="F53" s="106"/>
      <c r="G53" s="106"/>
      <c r="H53" s="118"/>
      <c r="I53" s="118"/>
      <c r="J53" s="119"/>
    </row>
    <row r="54" spans="1:10" ht="14.25" x14ac:dyDescent="0.2">
      <c r="A54" s="19"/>
      <c r="B54" s="47"/>
      <c r="C54" s="62"/>
      <c r="D54" s="47"/>
      <c r="E54" s="106"/>
      <c r="F54" s="106"/>
      <c r="G54" s="106"/>
      <c r="H54" s="106"/>
      <c r="I54" s="47"/>
      <c r="J54" s="21"/>
    </row>
    <row r="55" spans="1:10" ht="14.45" customHeight="1" x14ac:dyDescent="0.2">
      <c r="A55" s="107" t="s">
        <v>307</v>
      </c>
      <c r="B55" s="108"/>
      <c r="C55" s="109" t="s">
        <v>458</v>
      </c>
      <c r="D55" s="110"/>
      <c r="E55" s="110"/>
      <c r="F55" s="110"/>
      <c r="G55" s="110"/>
      <c r="H55" s="110"/>
      <c r="I55" s="110"/>
      <c r="J55" s="111"/>
    </row>
    <row r="56" spans="1:10" ht="14.25" x14ac:dyDescent="0.2">
      <c r="A56" s="19"/>
      <c r="B56" s="47"/>
      <c r="C56" s="47"/>
      <c r="D56" s="47"/>
      <c r="E56" s="106"/>
      <c r="F56" s="106"/>
      <c r="G56" s="106"/>
      <c r="H56" s="106"/>
      <c r="I56" s="47"/>
      <c r="J56" s="21"/>
    </row>
    <row r="57" spans="1:10" ht="14.25" x14ac:dyDescent="0.2">
      <c r="A57" s="107" t="s">
        <v>338</v>
      </c>
      <c r="B57" s="108"/>
      <c r="C57" s="109" t="s">
        <v>459</v>
      </c>
      <c r="D57" s="110"/>
      <c r="E57" s="110"/>
      <c r="F57" s="110"/>
      <c r="G57" s="110"/>
      <c r="H57" s="110"/>
      <c r="I57" s="110"/>
      <c r="J57" s="111"/>
    </row>
    <row r="58" spans="1:10" ht="14.45" customHeight="1" x14ac:dyDescent="0.2">
      <c r="A58" s="19"/>
      <c r="B58" s="47"/>
      <c r="C58" s="112" t="s">
        <v>339</v>
      </c>
      <c r="D58" s="112"/>
      <c r="E58" s="112"/>
      <c r="F58" s="112"/>
      <c r="G58" s="47"/>
      <c r="H58" s="47"/>
      <c r="I58" s="47"/>
      <c r="J58" s="21"/>
    </row>
    <row r="59" spans="1:10" ht="14.25" x14ac:dyDescent="0.2">
      <c r="A59" s="107" t="s">
        <v>340</v>
      </c>
      <c r="B59" s="108"/>
      <c r="C59" s="109" t="s">
        <v>460</v>
      </c>
      <c r="D59" s="110"/>
      <c r="E59" s="110"/>
      <c r="F59" s="110"/>
      <c r="G59" s="110"/>
      <c r="H59" s="110"/>
      <c r="I59" s="110"/>
      <c r="J59" s="111"/>
    </row>
    <row r="60" spans="1:10" ht="14.45" customHeight="1" x14ac:dyDescent="0.2">
      <c r="A60" s="27"/>
      <c r="B60" s="28"/>
      <c r="C60" s="113" t="s">
        <v>341</v>
      </c>
      <c r="D60" s="113"/>
      <c r="E60" s="113"/>
      <c r="F60" s="113"/>
      <c r="G60" s="113"/>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61" zoomScaleNormal="100" zoomScaleSheetLayoutView="110" workbookViewId="0">
      <selection activeCell="P93" sqref="P93"/>
    </sheetView>
  </sheetViews>
  <sheetFormatPr defaultColWidth="8.85546875" defaultRowHeight="12.75" x14ac:dyDescent="0.2"/>
  <cols>
    <col min="8" max="9" width="15.7109375" style="33" customWidth="1"/>
    <col min="10" max="10" width="10.28515625" bestFit="1" customWidth="1"/>
  </cols>
  <sheetData>
    <row r="1" spans="1:9" x14ac:dyDescent="0.2">
      <c r="A1" s="180" t="s">
        <v>1</v>
      </c>
      <c r="B1" s="181"/>
      <c r="C1" s="181"/>
      <c r="D1" s="181"/>
      <c r="E1" s="181"/>
      <c r="F1" s="181"/>
      <c r="G1" s="181"/>
      <c r="H1" s="181"/>
      <c r="I1" s="181"/>
    </row>
    <row r="2" spans="1:9" x14ac:dyDescent="0.2">
      <c r="A2" s="182" t="s">
        <v>462</v>
      </c>
      <c r="B2" s="183"/>
      <c r="C2" s="183"/>
      <c r="D2" s="183"/>
      <c r="E2" s="183"/>
      <c r="F2" s="183"/>
      <c r="G2" s="183"/>
      <c r="H2" s="183"/>
      <c r="I2" s="183"/>
    </row>
    <row r="3" spans="1:9" x14ac:dyDescent="0.2">
      <c r="A3" s="184" t="s">
        <v>445</v>
      </c>
      <c r="B3" s="184"/>
      <c r="C3" s="184"/>
      <c r="D3" s="184"/>
      <c r="E3" s="184"/>
      <c r="F3" s="184"/>
      <c r="G3" s="184"/>
      <c r="H3" s="184"/>
      <c r="I3" s="184"/>
    </row>
    <row r="4" spans="1:9" x14ac:dyDescent="0.2">
      <c r="A4" s="185" t="s">
        <v>461</v>
      </c>
      <c r="B4" s="186"/>
      <c r="C4" s="186"/>
      <c r="D4" s="186"/>
      <c r="E4" s="186"/>
      <c r="F4" s="186"/>
      <c r="G4" s="186"/>
      <c r="H4" s="186"/>
      <c r="I4" s="187"/>
    </row>
    <row r="5" spans="1:9" ht="34.5" thickBot="1" x14ac:dyDescent="0.25">
      <c r="A5" s="191" t="s">
        <v>2</v>
      </c>
      <c r="B5" s="192"/>
      <c r="C5" s="192"/>
      <c r="D5" s="192"/>
      <c r="E5" s="192"/>
      <c r="F5" s="193"/>
      <c r="G5" s="12" t="s">
        <v>104</v>
      </c>
      <c r="H5" s="31" t="s">
        <v>291</v>
      </c>
      <c r="I5" s="32" t="s">
        <v>296</v>
      </c>
    </row>
    <row r="6" spans="1:9" x14ac:dyDescent="0.2">
      <c r="A6" s="188">
        <v>1</v>
      </c>
      <c r="B6" s="189"/>
      <c r="C6" s="189"/>
      <c r="D6" s="189"/>
      <c r="E6" s="189"/>
      <c r="F6" s="190"/>
      <c r="G6" s="13">
        <v>2</v>
      </c>
      <c r="H6" s="14">
        <v>3</v>
      </c>
      <c r="I6" s="14">
        <v>4</v>
      </c>
    </row>
    <row r="7" spans="1:9" x14ac:dyDescent="0.2">
      <c r="A7" s="194"/>
      <c r="B7" s="194"/>
      <c r="C7" s="194"/>
      <c r="D7" s="194"/>
      <c r="E7" s="194"/>
      <c r="F7" s="194"/>
      <c r="G7" s="194"/>
      <c r="H7" s="194"/>
      <c r="I7" s="195"/>
    </row>
    <row r="8" spans="1:9" ht="12.75" customHeight="1" x14ac:dyDescent="0.2">
      <c r="A8" s="173" t="s">
        <v>4</v>
      </c>
      <c r="B8" s="173"/>
      <c r="C8" s="173"/>
      <c r="D8" s="173"/>
      <c r="E8" s="173"/>
      <c r="F8" s="173"/>
      <c r="G8" s="78">
        <v>1</v>
      </c>
      <c r="H8" s="79">
        <v>0</v>
      </c>
      <c r="I8" s="79">
        <v>0</v>
      </c>
    </row>
    <row r="9" spans="1:9" ht="12.75" customHeight="1" x14ac:dyDescent="0.2">
      <c r="A9" s="174" t="s">
        <v>5</v>
      </c>
      <c r="B9" s="174"/>
      <c r="C9" s="174"/>
      <c r="D9" s="174"/>
      <c r="E9" s="174"/>
      <c r="F9" s="174"/>
      <c r="G9" s="80">
        <v>2</v>
      </c>
      <c r="H9" s="81">
        <f>H10+H17+H27+H38+H43</f>
        <v>114315630</v>
      </c>
      <c r="I9" s="81">
        <f>I10+I17+I27+I38+I43</f>
        <v>193156527</v>
      </c>
    </row>
    <row r="10" spans="1:9" ht="12.75" customHeight="1" x14ac:dyDescent="0.2">
      <c r="A10" s="177" t="s">
        <v>6</v>
      </c>
      <c r="B10" s="177"/>
      <c r="C10" s="177"/>
      <c r="D10" s="177"/>
      <c r="E10" s="177"/>
      <c r="F10" s="177"/>
      <c r="G10" s="80">
        <v>3</v>
      </c>
      <c r="H10" s="81">
        <f>H11+H12+H13+H14+H15+H16</f>
        <v>776679</v>
      </c>
      <c r="I10" s="81">
        <f>I11+I12+I13+I14+I15+I16</f>
        <v>1493545</v>
      </c>
    </row>
    <row r="11" spans="1:9" ht="12.75" customHeight="1" x14ac:dyDescent="0.2">
      <c r="A11" s="172" t="s">
        <v>7</v>
      </c>
      <c r="B11" s="172"/>
      <c r="C11" s="172"/>
      <c r="D11" s="172"/>
      <c r="E11" s="172"/>
      <c r="F11" s="172"/>
      <c r="G11" s="78">
        <v>4</v>
      </c>
      <c r="H11" s="79">
        <v>0</v>
      </c>
      <c r="I11" s="79">
        <v>0</v>
      </c>
    </row>
    <row r="12" spans="1:9" ht="23.45" customHeight="1" x14ac:dyDescent="0.2">
      <c r="A12" s="172" t="s">
        <v>8</v>
      </c>
      <c r="B12" s="172"/>
      <c r="C12" s="172"/>
      <c r="D12" s="172"/>
      <c r="E12" s="172"/>
      <c r="F12" s="172"/>
      <c r="G12" s="78">
        <v>5</v>
      </c>
      <c r="H12" s="79">
        <v>285091</v>
      </c>
      <c r="I12" s="79">
        <v>453683</v>
      </c>
    </row>
    <row r="13" spans="1:9" ht="12.75" customHeight="1" x14ac:dyDescent="0.2">
      <c r="A13" s="172" t="s">
        <v>9</v>
      </c>
      <c r="B13" s="172"/>
      <c r="C13" s="172"/>
      <c r="D13" s="172"/>
      <c r="E13" s="172"/>
      <c r="F13" s="172"/>
      <c r="G13" s="78">
        <v>6</v>
      </c>
      <c r="H13" s="79">
        <v>0</v>
      </c>
      <c r="I13" s="79">
        <v>0</v>
      </c>
    </row>
    <row r="14" spans="1:9" ht="12.75" customHeight="1" x14ac:dyDescent="0.2">
      <c r="A14" s="172" t="s">
        <v>10</v>
      </c>
      <c r="B14" s="172"/>
      <c r="C14" s="172"/>
      <c r="D14" s="172"/>
      <c r="E14" s="172"/>
      <c r="F14" s="172"/>
      <c r="G14" s="78">
        <v>7</v>
      </c>
      <c r="H14" s="79">
        <v>0</v>
      </c>
      <c r="I14" s="79">
        <v>0</v>
      </c>
    </row>
    <row r="15" spans="1:9" ht="12.75" customHeight="1" x14ac:dyDescent="0.2">
      <c r="A15" s="172" t="s">
        <v>11</v>
      </c>
      <c r="B15" s="172"/>
      <c r="C15" s="172"/>
      <c r="D15" s="172"/>
      <c r="E15" s="172"/>
      <c r="F15" s="172"/>
      <c r="G15" s="78">
        <v>8</v>
      </c>
      <c r="H15" s="79">
        <v>445881</v>
      </c>
      <c r="I15" s="79">
        <v>747990</v>
      </c>
    </row>
    <row r="16" spans="1:9" ht="12.75" customHeight="1" x14ac:dyDescent="0.2">
      <c r="A16" s="172" t="s">
        <v>12</v>
      </c>
      <c r="B16" s="172"/>
      <c r="C16" s="172"/>
      <c r="D16" s="172"/>
      <c r="E16" s="172"/>
      <c r="F16" s="172"/>
      <c r="G16" s="78">
        <v>9</v>
      </c>
      <c r="H16" s="79">
        <v>45707</v>
      </c>
      <c r="I16" s="79">
        <v>291872</v>
      </c>
    </row>
    <row r="17" spans="1:9" ht="12.75" customHeight="1" x14ac:dyDescent="0.2">
      <c r="A17" s="177" t="s">
        <v>13</v>
      </c>
      <c r="B17" s="177"/>
      <c r="C17" s="177"/>
      <c r="D17" s="177"/>
      <c r="E17" s="177"/>
      <c r="F17" s="177"/>
      <c r="G17" s="80">
        <v>10</v>
      </c>
      <c r="H17" s="81">
        <f>H18+H19+H20+H21+H22+H23+H24+H25+H26</f>
        <v>54844182</v>
      </c>
      <c r="I17" s="81">
        <f>I18+I19+I20+I21+I22+I23+I24+I25+I26</f>
        <v>125352075</v>
      </c>
    </row>
    <row r="18" spans="1:9" ht="12.75" customHeight="1" x14ac:dyDescent="0.2">
      <c r="A18" s="172" t="s">
        <v>14</v>
      </c>
      <c r="B18" s="172"/>
      <c r="C18" s="172"/>
      <c r="D18" s="172"/>
      <c r="E18" s="172"/>
      <c r="F18" s="172"/>
      <c r="G18" s="78">
        <v>11</v>
      </c>
      <c r="H18" s="79">
        <v>2621659</v>
      </c>
      <c r="I18" s="79">
        <v>2621659</v>
      </c>
    </row>
    <row r="19" spans="1:9" ht="12.75" customHeight="1" x14ac:dyDescent="0.2">
      <c r="A19" s="172" t="s">
        <v>15</v>
      </c>
      <c r="B19" s="172"/>
      <c r="C19" s="172"/>
      <c r="D19" s="172"/>
      <c r="E19" s="172"/>
      <c r="F19" s="172"/>
      <c r="G19" s="78">
        <v>12</v>
      </c>
      <c r="H19" s="79">
        <f>1834015+1555795</f>
        <v>3389810</v>
      </c>
      <c r="I19" s="79">
        <f>1779497+2276661</f>
        <v>4056158</v>
      </c>
    </row>
    <row r="20" spans="1:9" ht="12.75" customHeight="1" x14ac:dyDescent="0.2">
      <c r="A20" s="172" t="s">
        <v>16</v>
      </c>
      <c r="B20" s="172"/>
      <c r="C20" s="172"/>
      <c r="D20" s="172"/>
      <c r="E20" s="172"/>
      <c r="F20" s="172"/>
      <c r="G20" s="78">
        <v>13</v>
      </c>
      <c r="H20" s="79">
        <v>6457071</v>
      </c>
      <c r="I20" s="79">
        <v>30611574</v>
      </c>
    </row>
    <row r="21" spans="1:9" ht="12.75" customHeight="1" x14ac:dyDescent="0.2">
      <c r="A21" s="172" t="s">
        <v>17</v>
      </c>
      <c r="B21" s="172"/>
      <c r="C21" s="172"/>
      <c r="D21" s="172"/>
      <c r="E21" s="172"/>
      <c r="F21" s="172"/>
      <c r="G21" s="78">
        <v>14</v>
      </c>
      <c r="H21" s="79">
        <f>66580+37250690+95334</f>
        <v>37412604</v>
      </c>
      <c r="I21" s="79">
        <f>85348+81677892+79696</f>
        <v>81842936</v>
      </c>
    </row>
    <row r="22" spans="1:9" ht="12.75" customHeight="1" x14ac:dyDescent="0.2">
      <c r="A22" s="172" t="s">
        <v>18</v>
      </c>
      <c r="B22" s="172"/>
      <c r="C22" s="172"/>
      <c r="D22" s="172"/>
      <c r="E22" s="172"/>
      <c r="F22" s="172"/>
      <c r="G22" s="78">
        <v>15</v>
      </c>
      <c r="H22" s="79">
        <v>0</v>
      </c>
      <c r="I22" s="79">
        <v>0</v>
      </c>
    </row>
    <row r="23" spans="1:9" ht="12.75" customHeight="1" x14ac:dyDescent="0.2">
      <c r="A23" s="172" t="s">
        <v>19</v>
      </c>
      <c r="B23" s="172"/>
      <c r="C23" s="172"/>
      <c r="D23" s="172"/>
      <c r="E23" s="172"/>
      <c r="F23" s="172"/>
      <c r="G23" s="78">
        <v>16</v>
      </c>
      <c r="H23" s="79">
        <v>2327074</v>
      </c>
      <c r="I23" s="79">
        <v>994610</v>
      </c>
    </row>
    <row r="24" spans="1:9" ht="12.75" customHeight="1" x14ac:dyDescent="0.2">
      <c r="A24" s="172" t="s">
        <v>20</v>
      </c>
      <c r="B24" s="172"/>
      <c r="C24" s="172"/>
      <c r="D24" s="172"/>
      <c r="E24" s="172"/>
      <c r="F24" s="172"/>
      <c r="G24" s="78">
        <v>17</v>
      </c>
      <c r="H24" s="79">
        <v>43161</v>
      </c>
      <c r="I24" s="79">
        <v>0</v>
      </c>
    </row>
    <row r="25" spans="1:9" ht="12.75" customHeight="1" x14ac:dyDescent="0.2">
      <c r="A25" s="172" t="s">
        <v>21</v>
      </c>
      <c r="B25" s="172"/>
      <c r="C25" s="172"/>
      <c r="D25" s="172"/>
      <c r="E25" s="172"/>
      <c r="F25" s="172"/>
      <c r="G25" s="78">
        <v>18</v>
      </c>
      <c r="H25" s="79">
        <v>2592803</v>
      </c>
      <c r="I25" s="79">
        <v>5225138</v>
      </c>
    </row>
    <row r="26" spans="1:9" ht="12.75" customHeight="1" x14ac:dyDescent="0.2">
      <c r="A26" s="172" t="s">
        <v>22</v>
      </c>
      <c r="B26" s="172"/>
      <c r="C26" s="172"/>
      <c r="D26" s="172"/>
      <c r="E26" s="172"/>
      <c r="F26" s="172"/>
      <c r="G26" s="78">
        <v>19</v>
      </c>
      <c r="H26" s="79">
        <v>0</v>
      </c>
      <c r="I26" s="79">
        <v>0</v>
      </c>
    </row>
    <row r="27" spans="1:9" ht="12.75" customHeight="1" x14ac:dyDescent="0.2">
      <c r="A27" s="177" t="s">
        <v>23</v>
      </c>
      <c r="B27" s="177"/>
      <c r="C27" s="177"/>
      <c r="D27" s="177"/>
      <c r="E27" s="177"/>
      <c r="F27" s="177"/>
      <c r="G27" s="80">
        <v>20</v>
      </c>
      <c r="H27" s="81">
        <f>SUM(H28:H37)</f>
        <v>12512112</v>
      </c>
      <c r="I27" s="81">
        <f>SUM(I28:I37)</f>
        <v>13603398</v>
      </c>
    </row>
    <row r="28" spans="1:9" ht="12.75" customHeight="1" x14ac:dyDescent="0.2">
      <c r="A28" s="172" t="s">
        <v>24</v>
      </c>
      <c r="B28" s="172"/>
      <c r="C28" s="172"/>
      <c r="D28" s="172"/>
      <c r="E28" s="172"/>
      <c r="F28" s="172"/>
      <c r="G28" s="78">
        <v>21</v>
      </c>
      <c r="H28" s="79">
        <v>346460</v>
      </c>
      <c r="I28" s="79">
        <v>346460</v>
      </c>
    </row>
    <row r="29" spans="1:9" ht="12.75" customHeight="1" x14ac:dyDescent="0.2">
      <c r="A29" s="172" t="s">
        <v>25</v>
      </c>
      <c r="B29" s="172"/>
      <c r="C29" s="172"/>
      <c r="D29" s="172"/>
      <c r="E29" s="172"/>
      <c r="F29" s="172"/>
      <c r="G29" s="78">
        <v>22</v>
      </c>
      <c r="H29" s="79">
        <v>0</v>
      </c>
      <c r="I29" s="79">
        <v>0</v>
      </c>
    </row>
    <row r="30" spans="1:9" ht="12.75" customHeight="1" x14ac:dyDescent="0.2">
      <c r="A30" s="172" t="s">
        <v>26</v>
      </c>
      <c r="B30" s="172"/>
      <c r="C30" s="172"/>
      <c r="D30" s="172"/>
      <c r="E30" s="172"/>
      <c r="F30" s="172"/>
      <c r="G30" s="78">
        <v>23</v>
      </c>
      <c r="H30" s="79">
        <v>0</v>
      </c>
      <c r="I30" s="79">
        <v>0</v>
      </c>
    </row>
    <row r="31" spans="1:9" ht="24.6" customHeight="1" x14ac:dyDescent="0.2">
      <c r="A31" s="172" t="s">
        <v>27</v>
      </c>
      <c r="B31" s="172"/>
      <c r="C31" s="172"/>
      <c r="D31" s="172"/>
      <c r="E31" s="172"/>
      <c r="F31" s="172"/>
      <c r="G31" s="78">
        <v>24</v>
      </c>
      <c r="H31" s="79">
        <v>0</v>
      </c>
      <c r="I31" s="79">
        <v>0</v>
      </c>
    </row>
    <row r="32" spans="1:9" ht="24" customHeight="1" x14ac:dyDescent="0.2">
      <c r="A32" s="172" t="s">
        <v>28</v>
      </c>
      <c r="B32" s="172"/>
      <c r="C32" s="172"/>
      <c r="D32" s="172"/>
      <c r="E32" s="172"/>
      <c r="F32" s="172"/>
      <c r="G32" s="78">
        <v>25</v>
      </c>
      <c r="H32" s="79">
        <v>0</v>
      </c>
      <c r="I32" s="79">
        <v>0</v>
      </c>
    </row>
    <row r="33" spans="1:9" ht="26.45" customHeight="1" x14ac:dyDescent="0.2">
      <c r="A33" s="172" t="s">
        <v>29</v>
      </c>
      <c r="B33" s="172"/>
      <c r="C33" s="172"/>
      <c r="D33" s="172"/>
      <c r="E33" s="172"/>
      <c r="F33" s="172"/>
      <c r="G33" s="78">
        <v>26</v>
      </c>
      <c r="H33" s="79">
        <v>0</v>
      </c>
      <c r="I33" s="79">
        <v>0</v>
      </c>
    </row>
    <row r="34" spans="1:9" ht="12.75" customHeight="1" x14ac:dyDescent="0.2">
      <c r="A34" s="172" t="s">
        <v>30</v>
      </c>
      <c r="B34" s="172"/>
      <c r="C34" s="172"/>
      <c r="D34" s="172"/>
      <c r="E34" s="172"/>
      <c r="F34" s="172"/>
      <c r="G34" s="78">
        <v>27</v>
      </c>
      <c r="H34" s="79">
        <v>25000</v>
      </c>
      <c r="I34" s="79">
        <v>25000</v>
      </c>
    </row>
    <row r="35" spans="1:9" ht="12.75" customHeight="1" x14ac:dyDescent="0.2">
      <c r="A35" s="172" t="s">
        <v>31</v>
      </c>
      <c r="B35" s="172"/>
      <c r="C35" s="172"/>
      <c r="D35" s="172"/>
      <c r="E35" s="172"/>
      <c r="F35" s="172"/>
      <c r="G35" s="78">
        <v>28</v>
      </c>
      <c r="H35" s="79">
        <v>12140652</v>
      </c>
      <c r="I35" s="79">
        <v>13231938</v>
      </c>
    </row>
    <row r="36" spans="1:9" ht="12.75" customHeight="1" x14ac:dyDescent="0.2">
      <c r="A36" s="172" t="s">
        <v>32</v>
      </c>
      <c r="B36" s="172"/>
      <c r="C36" s="172"/>
      <c r="D36" s="172"/>
      <c r="E36" s="172"/>
      <c r="F36" s="172"/>
      <c r="G36" s="78">
        <v>29</v>
      </c>
      <c r="H36" s="79">
        <v>0</v>
      </c>
      <c r="I36" s="79">
        <v>0</v>
      </c>
    </row>
    <row r="37" spans="1:9" ht="12.75" customHeight="1" x14ac:dyDescent="0.2">
      <c r="A37" s="172" t="s">
        <v>33</v>
      </c>
      <c r="B37" s="172"/>
      <c r="C37" s="172"/>
      <c r="D37" s="172"/>
      <c r="E37" s="172"/>
      <c r="F37" s="172"/>
      <c r="G37" s="78">
        <v>30</v>
      </c>
      <c r="H37" s="79">
        <v>0</v>
      </c>
      <c r="I37" s="79">
        <v>0</v>
      </c>
    </row>
    <row r="38" spans="1:9" ht="12.75" customHeight="1" x14ac:dyDescent="0.2">
      <c r="A38" s="177" t="s">
        <v>34</v>
      </c>
      <c r="B38" s="177"/>
      <c r="C38" s="177"/>
      <c r="D38" s="177"/>
      <c r="E38" s="177"/>
      <c r="F38" s="177"/>
      <c r="G38" s="80">
        <v>31</v>
      </c>
      <c r="H38" s="81">
        <f>H39+H40+H41+H42</f>
        <v>46182657</v>
      </c>
      <c r="I38" s="81">
        <f>I39+I40+I41+I42</f>
        <v>52707509</v>
      </c>
    </row>
    <row r="39" spans="1:9" ht="12.75" customHeight="1" x14ac:dyDescent="0.2">
      <c r="A39" s="172" t="s">
        <v>35</v>
      </c>
      <c r="B39" s="172"/>
      <c r="C39" s="172"/>
      <c r="D39" s="172"/>
      <c r="E39" s="172"/>
      <c r="F39" s="172"/>
      <c r="G39" s="78">
        <v>32</v>
      </c>
      <c r="H39" s="79">
        <v>0</v>
      </c>
      <c r="I39" s="79">
        <v>0</v>
      </c>
    </row>
    <row r="40" spans="1:9" ht="12.75" customHeight="1" x14ac:dyDescent="0.2">
      <c r="A40" s="172" t="s">
        <v>36</v>
      </c>
      <c r="B40" s="172"/>
      <c r="C40" s="172"/>
      <c r="D40" s="172"/>
      <c r="E40" s="172"/>
      <c r="F40" s="172"/>
      <c r="G40" s="78">
        <v>33</v>
      </c>
      <c r="H40" s="79">
        <v>0</v>
      </c>
      <c r="I40" s="79">
        <v>0</v>
      </c>
    </row>
    <row r="41" spans="1:9" ht="12.75" customHeight="1" x14ac:dyDescent="0.2">
      <c r="A41" s="172" t="s">
        <v>37</v>
      </c>
      <c r="B41" s="172"/>
      <c r="C41" s="172"/>
      <c r="D41" s="172"/>
      <c r="E41" s="172"/>
      <c r="F41" s="172"/>
      <c r="G41" s="78">
        <v>34</v>
      </c>
      <c r="H41" s="79">
        <v>0</v>
      </c>
      <c r="I41" s="79">
        <v>0</v>
      </c>
    </row>
    <row r="42" spans="1:9" ht="12.75" customHeight="1" x14ac:dyDescent="0.2">
      <c r="A42" s="172" t="s">
        <v>38</v>
      </c>
      <c r="B42" s="172"/>
      <c r="C42" s="172"/>
      <c r="D42" s="172"/>
      <c r="E42" s="172"/>
      <c r="F42" s="172"/>
      <c r="G42" s="78">
        <v>35</v>
      </c>
      <c r="H42" s="79">
        <v>46182657</v>
      </c>
      <c r="I42" s="79">
        <v>52707509</v>
      </c>
    </row>
    <row r="43" spans="1:9" ht="12.75" customHeight="1" x14ac:dyDescent="0.2">
      <c r="A43" s="175" t="s">
        <v>39</v>
      </c>
      <c r="B43" s="175"/>
      <c r="C43" s="175"/>
      <c r="D43" s="175"/>
      <c r="E43" s="175"/>
      <c r="F43" s="175"/>
      <c r="G43" s="78">
        <v>36</v>
      </c>
      <c r="H43" s="79">
        <v>0</v>
      </c>
      <c r="I43" s="79">
        <v>0</v>
      </c>
    </row>
    <row r="44" spans="1:9" ht="12.75" customHeight="1" x14ac:dyDescent="0.2">
      <c r="A44" s="174" t="s">
        <v>40</v>
      </c>
      <c r="B44" s="174"/>
      <c r="C44" s="174"/>
      <c r="D44" s="174"/>
      <c r="E44" s="174"/>
      <c r="F44" s="174"/>
      <c r="G44" s="80">
        <v>37</v>
      </c>
      <c r="H44" s="81">
        <f>H45+H53+H60+H70</f>
        <v>110566158</v>
      </c>
      <c r="I44" s="81">
        <f>I45+I53+I60+I70</f>
        <v>76938969</v>
      </c>
    </row>
    <row r="45" spans="1:9" ht="12.75" customHeight="1" x14ac:dyDescent="0.2">
      <c r="A45" s="177" t="s">
        <v>41</v>
      </c>
      <c r="B45" s="177"/>
      <c r="C45" s="177"/>
      <c r="D45" s="177"/>
      <c r="E45" s="177"/>
      <c r="F45" s="177"/>
      <c r="G45" s="80">
        <v>38</v>
      </c>
      <c r="H45" s="81">
        <f>SUM(H46:H52)</f>
        <v>9891526</v>
      </c>
      <c r="I45" s="81">
        <f>SUM(I46:I52)</f>
        <v>11618566</v>
      </c>
    </row>
    <row r="46" spans="1:9" ht="12.75" customHeight="1" x14ac:dyDescent="0.2">
      <c r="A46" s="172" t="s">
        <v>42</v>
      </c>
      <c r="B46" s="172"/>
      <c r="C46" s="172"/>
      <c r="D46" s="172"/>
      <c r="E46" s="172"/>
      <c r="F46" s="172"/>
      <c r="G46" s="78">
        <v>39</v>
      </c>
      <c r="H46" s="79">
        <v>9602050</v>
      </c>
      <c r="I46" s="79">
        <v>11618566</v>
      </c>
    </row>
    <row r="47" spans="1:9" ht="12.75" customHeight="1" x14ac:dyDescent="0.2">
      <c r="A47" s="172" t="s">
        <v>43</v>
      </c>
      <c r="B47" s="172"/>
      <c r="C47" s="172"/>
      <c r="D47" s="172"/>
      <c r="E47" s="172"/>
      <c r="F47" s="172"/>
      <c r="G47" s="78">
        <v>40</v>
      </c>
      <c r="H47" s="79">
        <v>0</v>
      </c>
      <c r="I47" s="79">
        <v>0</v>
      </c>
    </row>
    <row r="48" spans="1:9" ht="12.75" customHeight="1" x14ac:dyDescent="0.2">
      <c r="A48" s="172" t="s">
        <v>44</v>
      </c>
      <c r="B48" s="172"/>
      <c r="C48" s="172"/>
      <c r="D48" s="172"/>
      <c r="E48" s="172"/>
      <c r="F48" s="172"/>
      <c r="G48" s="78">
        <v>41</v>
      </c>
      <c r="H48" s="79">
        <v>0</v>
      </c>
      <c r="I48" s="79">
        <v>0</v>
      </c>
    </row>
    <row r="49" spans="1:9" ht="12.75" customHeight="1" x14ac:dyDescent="0.2">
      <c r="A49" s="172" t="s">
        <v>45</v>
      </c>
      <c r="B49" s="172"/>
      <c r="C49" s="172"/>
      <c r="D49" s="172"/>
      <c r="E49" s="172"/>
      <c r="F49" s="172"/>
      <c r="G49" s="78">
        <v>42</v>
      </c>
      <c r="H49" s="79">
        <v>0</v>
      </c>
      <c r="I49" s="79">
        <v>0</v>
      </c>
    </row>
    <row r="50" spans="1:9" ht="12.75" customHeight="1" x14ac:dyDescent="0.2">
      <c r="A50" s="172" t="s">
        <v>46</v>
      </c>
      <c r="B50" s="172"/>
      <c r="C50" s="172"/>
      <c r="D50" s="172"/>
      <c r="E50" s="172"/>
      <c r="F50" s="172"/>
      <c r="G50" s="78">
        <v>43</v>
      </c>
      <c r="H50" s="79">
        <v>0</v>
      </c>
      <c r="I50" s="79">
        <v>0</v>
      </c>
    </row>
    <row r="51" spans="1:9" ht="12.75" customHeight="1" x14ac:dyDescent="0.2">
      <c r="A51" s="172" t="s">
        <v>47</v>
      </c>
      <c r="B51" s="172"/>
      <c r="C51" s="172"/>
      <c r="D51" s="172"/>
      <c r="E51" s="172"/>
      <c r="F51" s="172"/>
      <c r="G51" s="78">
        <v>44</v>
      </c>
      <c r="H51" s="79">
        <v>289476</v>
      </c>
      <c r="I51" s="79">
        <v>0</v>
      </c>
    </row>
    <row r="52" spans="1:9" ht="12.75" customHeight="1" x14ac:dyDescent="0.2">
      <c r="A52" s="172" t="s">
        <v>48</v>
      </c>
      <c r="B52" s="172"/>
      <c r="C52" s="172"/>
      <c r="D52" s="172"/>
      <c r="E52" s="172"/>
      <c r="F52" s="172"/>
      <c r="G52" s="78">
        <v>45</v>
      </c>
      <c r="H52" s="79">
        <v>0</v>
      </c>
      <c r="I52" s="79">
        <v>0</v>
      </c>
    </row>
    <row r="53" spans="1:9" ht="12.75" customHeight="1" x14ac:dyDescent="0.2">
      <c r="A53" s="177" t="s">
        <v>49</v>
      </c>
      <c r="B53" s="177"/>
      <c r="C53" s="177"/>
      <c r="D53" s="177"/>
      <c r="E53" s="177"/>
      <c r="F53" s="177"/>
      <c r="G53" s="80">
        <v>46</v>
      </c>
      <c r="H53" s="81">
        <f>SUM(H54:H59)</f>
        <v>17659011</v>
      </c>
      <c r="I53" s="81">
        <f>SUM(I54:I59)</f>
        <v>19218191</v>
      </c>
    </row>
    <row r="54" spans="1:9" ht="12.75" customHeight="1" x14ac:dyDescent="0.2">
      <c r="A54" s="172" t="s">
        <v>50</v>
      </c>
      <c r="B54" s="172"/>
      <c r="C54" s="172"/>
      <c r="D54" s="172"/>
      <c r="E54" s="172"/>
      <c r="F54" s="172"/>
      <c r="G54" s="78">
        <v>47</v>
      </c>
      <c r="H54" s="79">
        <v>1847</v>
      </c>
      <c r="I54" s="79">
        <v>3842</v>
      </c>
    </row>
    <row r="55" spans="1:9" ht="12.75" customHeight="1" x14ac:dyDescent="0.2">
      <c r="A55" s="172" t="s">
        <v>51</v>
      </c>
      <c r="B55" s="172"/>
      <c r="C55" s="172"/>
      <c r="D55" s="172"/>
      <c r="E55" s="172"/>
      <c r="F55" s="172"/>
      <c r="G55" s="78">
        <v>48</v>
      </c>
      <c r="H55" s="79">
        <v>0</v>
      </c>
      <c r="I55" s="79">
        <v>0</v>
      </c>
    </row>
    <row r="56" spans="1:9" ht="12.75" customHeight="1" x14ac:dyDescent="0.2">
      <c r="A56" s="172" t="s">
        <v>52</v>
      </c>
      <c r="B56" s="172"/>
      <c r="C56" s="172"/>
      <c r="D56" s="172"/>
      <c r="E56" s="172"/>
      <c r="F56" s="172"/>
      <c r="G56" s="78">
        <v>49</v>
      </c>
      <c r="H56" s="79">
        <v>14571242</v>
      </c>
      <c r="I56" s="79">
        <v>13423764</v>
      </c>
    </row>
    <row r="57" spans="1:9" ht="12.75" customHeight="1" x14ac:dyDescent="0.2">
      <c r="A57" s="172" t="s">
        <v>53</v>
      </c>
      <c r="B57" s="172"/>
      <c r="C57" s="172"/>
      <c r="D57" s="172"/>
      <c r="E57" s="172"/>
      <c r="F57" s="172"/>
      <c r="G57" s="78">
        <v>50</v>
      </c>
      <c r="H57" s="79">
        <v>12491</v>
      </c>
      <c r="I57" s="79">
        <v>25360</v>
      </c>
    </row>
    <row r="58" spans="1:9" ht="12.75" customHeight="1" x14ac:dyDescent="0.2">
      <c r="A58" s="172" t="s">
        <v>54</v>
      </c>
      <c r="B58" s="172"/>
      <c r="C58" s="172"/>
      <c r="D58" s="172"/>
      <c r="E58" s="172"/>
      <c r="F58" s="172"/>
      <c r="G58" s="78">
        <v>51</v>
      </c>
      <c r="H58" s="79">
        <v>1571164</v>
      </c>
      <c r="I58" s="79">
        <v>4050682</v>
      </c>
    </row>
    <row r="59" spans="1:9" ht="12.75" customHeight="1" x14ac:dyDescent="0.2">
      <c r="A59" s="172" t="s">
        <v>55</v>
      </c>
      <c r="B59" s="172"/>
      <c r="C59" s="172"/>
      <c r="D59" s="172"/>
      <c r="E59" s="172"/>
      <c r="F59" s="172"/>
      <c r="G59" s="78">
        <v>52</v>
      </c>
      <c r="H59" s="79">
        <v>1502267</v>
      </c>
      <c r="I59" s="79">
        <v>1714543</v>
      </c>
    </row>
    <row r="60" spans="1:9" ht="12.75" customHeight="1" x14ac:dyDescent="0.2">
      <c r="A60" s="177" t="s">
        <v>56</v>
      </c>
      <c r="B60" s="177"/>
      <c r="C60" s="177"/>
      <c r="D60" s="177"/>
      <c r="E60" s="177"/>
      <c r="F60" s="177"/>
      <c r="G60" s="80">
        <v>53</v>
      </c>
      <c r="H60" s="81">
        <f>SUM(H61:H69)</f>
        <v>3896084</v>
      </c>
      <c r="I60" s="81">
        <f>SUM(I61:I69)</f>
        <v>1275703</v>
      </c>
    </row>
    <row r="61" spans="1:9" ht="12.75" customHeight="1" x14ac:dyDescent="0.2">
      <c r="A61" s="172" t="s">
        <v>24</v>
      </c>
      <c r="B61" s="172"/>
      <c r="C61" s="172"/>
      <c r="D61" s="172"/>
      <c r="E61" s="172"/>
      <c r="F61" s="172"/>
      <c r="G61" s="78">
        <v>54</v>
      </c>
      <c r="H61" s="79">
        <v>0</v>
      </c>
      <c r="I61" s="79">
        <v>0</v>
      </c>
    </row>
    <row r="62" spans="1:9" ht="12.75" customHeight="1" x14ac:dyDescent="0.2">
      <c r="A62" s="172" t="s">
        <v>25</v>
      </c>
      <c r="B62" s="172"/>
      <c r="C62" s="172"/>
      <c r="D62" s="172"/>
      <c r="E62" s="172"/>
      <c r="F62" s="172"/>
      <c r="G62" s="78">
        <v>55</v>
      </c>
      <c r="H62" s="79">
        <v>0</v>
      </c>
      <c r="I62" s="79">
        <v>0</v>
      </c>
    </row>
    <row r="63" spans="1:9" ht="12.75" customHeight="1" x14ac:dyDescent="0.2">
      <c r="A63" s="172" t="s">
        <v>26</v>
      </c>
      <c r="B63" s="172"/>
      <c r="C63" s="172"/>
      <c r="D63" s="172"/>
      <c r="E63" s="172"/>
      <c r="F63" s="172"/>
      <c r="G63" s="78">
        <v>56</v>
      </c>
      <c r="H63" s="79">
        <v>250000</v>
      </c>
      <c r="I63" s="79">
        <v>175000</v>
      </c>
    </row>
    <row r="64" spans="1:9" ht="23.45" customHeight="1" x14ac:dyDescent="0.2">
      <c r="A64" s="172" t="s">
        <v>57</v>
      </c>
      <c r="B64" s="172"/>
      <c r="C64" s="172"/>
      <c r="D64" s="172"/>
      <c r="E64" s="172"/>
      <c r="F64" s="172"/>
      <c r="G64" s="78">
        <v>57</v>
      </c>
      <c r="H64" s="79">
        <v>0</v>
      </c>
      <c r="I64" s="79">
        <v>0</v>
      </c>
    </row>
    <row r="65" spans="1:9" ht="21" customHeight="1" x14ac:dyDescent="0.2">
      <c r="A65" s="172" t="s">
        <v>28</v>
      </c>
      <c r="B65" s="172"/>
      <c r="C65" s="172"/>
      <c r="D65" s="172"/>
      <c r="E65" s="172"/>
      <c r="F65" s="172"/>
      <c r="G65" s="78">
        <v>58</v>
      </c>
      <c r="H65" s="79">
        <v>0</v>
      </c>
      <c r="I65" s="79">
        <v>0</v>
      </c>
    </row>
    <row r="66" spans="1:9" ht="22.9" customHeight="1" x14ac:dyDescent="0.2">
      <c r="A66" s="172" t="s">
        <v>29</v>
      </c>
      <c r="B66" s="172"/>
      <c r="C66" s="172"/>
      <c r="D66" s="172"/>
      <c r="E66" s="172"/>
      <c r="F66" s="172"/>
      <c r="G66" s="78">
        <v>59</v>
      </c>
      <c r="H66" s="79">
        <v>0</v>
      </c>
      <c r="I66" s="79">
        <v>0</v>
      </c>
    </row>
    <row r="67" spans="1:9" ht="12.75" customHeight="1" x14ac:dyDescent="0.2">
      <c r="A67" s="172" t="s">
        <v>30</v>
      </c>
      <c r="B67" s="172"/>
      <c r="C67" s="172"/>
      <c r="D67" s="172"/>
      <c r="E67" s="172"/>
      <c r="F67" s="172"/>
      <c r="G67" s="78">
        <v>60</v>
      </c>
      <c r="H67" s="79">
        <v>25</v>
      </c>
      <c r="I67" s="79">
        <v>25</v>
      </c>
    </row>
    <row r="68" spans="1:9" ht="12.75" customHeight="1" x14ac:dyDescent="0.2">
      <c r="A68" s="172" t="s">
        <v>31</v>
      </c>
      <c r="B68" s="172"/>
      <c r="C68" s="172"/>
      <c r="D68" s="172"/>
      <c r="E68" s="172"/>
      <c r="F68" s="172"/>
      <c r="G68" s="78">
        <v>61</v>
      </c>
      <c r="H68" s="79">
        <v>3646059</v>
      </c>
      <c r="I68" s="79">
        <v>1100678</v>
      </c>
    </row>
    <row r="69" spans="1:9" ht="12.75" customHeight="1" x14ac:dyDescent="0.2">
      <c r="A69" s="172" t="s">
        <v>58</v>
      </c>
      <c r="B69" s="172"/>
      <c r="C69" s="172"/>
      <c r="D69" s="172"/>
      <c r="E69" s="172"/>
      <c r="F69" s="172"/>
      <c r="G69" s="78">
        <v>62</v>
      </c>
      <c r="H69" s="79">
        <v>0</v>
      </c>
      <c r="I69" s="79">
        <v>0</v>
      </c>
    </row>
    <row r="70" spans="1:9" ht="12.75" customHeight="1" x14ac:dyDescent="0.2">
      <c r="A70" s="175" t="s">
        <v>59</v>
      </c>
      <c r="B70" s="175"/>
      <c r="C70" s="175"/>
      <c r="D70" s="175"/>
      <c r="E70" s="175"/>
      <c r="F70" s="175"/>
      <c r="G70" s="78">
        <v>63</v>
      </c>
      <c r="H70" s="79">
        <v>79119537</v>
      </c>
      <c r="I70" s="79">
        <v>44826509</v>
      </c>
    </row>
    <row r="71" spans="1:9" ht="12.75" customHeight="1" x14ac:dyDescent="0.2">
      <c r="A71" s="173" t="s">
        <v>60</v>
      </c>
      <c r="B71" s="173"/>
      <c r="C71" s="173"/>
      <c r="D71" s="173"/>
      <c r="E71" s="173"/>
      <c r="F71" s="173"/>
      <c r="G71" s="78">
        <v>64</v>
      </c>
      <c r="H71" s="79">
        <v>1810709</v>
      </c>
      <c r="I71" s="79">
        <v>2763319</v>
      </c>
    </row>
    <row r="72" spans="1:9" ht="12.75" customHeight="1" x14ac:dyDescent="0.2">
      <c r="A72" s="174" t="s">
        <v>61</v>
      </c>
      <c r="B72" s="174"/>
      <c r="C72" s="174"/>
      <c r="D72" s="174"/>
      <c r="E72" s="174"/>
      <c r="F72" s="174"/>
      <c r="G72" s="80">
        <v>65</v>
      </c>
      <c r="H72" s="81">
        <f>H8+H9+H44+H71</f>
        <v>226692497</v>
      </c>
      <c r="I72" s="81">
        <f>I8+I9+I44+I71</f>
        <v>272858815</v>
      </c>
    </row>
    <row r="73" spans="1:9" ht="12.75" customHeight="1" x14ac:dyDescent="0.2">
      <c r="A73" s="173" t="s">
        <v>62</v>
      </c>
      <c r="B73" s="173"/>
      <c r="C73" s="173"/>
      <c r="D73" s="173"/>
      <c r="E73" s="173"/>
      <c r="F73" s="173"/>
      <c r="G73" s="78">
        <v>66</v>
      </c>
      <c r="H73" s="79">
        <v>0</v>
      </c>
      <c r="I73" s="79">
        <v>0</v>
      </c>
    </row>
    <row r="74" spans="1:9" x14ac:dyDescent="0.2">
      <c r="A74" s="178" t="s">
        <v>63</v>
      </c>
      <c r="B74" s="179"/>
      <c r="C74" s="179"/>
      <c r="D74" s="179"/>
      <c r="E74" s="179"/>
      <c r="F74" s="179"/>
      <c r="G74" s="179"/>
      <c r="H74" s="179"/>
      <c r="I74" s="179"/>
    </row>
    <row r="75" spans="1:9" ht="12.75" customHeight="1" x14ac:dyDescent="0.2">
      <c r="A75" s="174" t="s">
        <v>350</v>
      </c>
      <c r="B75" s="174"/>
      <c r="C75" s="174"/>
      <c r="D75" s="174"/>
      <c r="E75" s="174"/>
      <c r="F75" s="174"/>
      <c r="G75" s="80">
        <v>67</v>
      </c>
      <c r="H75" s="81">
        <f>H76+H77+H78+H84+H85+H91+H94+H97</f>
        <v>14479705</v>
      </c>
      <c r="I75" s="81">
        <f>I76+I77+I78+I84+I85+I91+I94+I97</f>
        <v>1449249</v>
      </c>
    </row>
    <row r="76" spans="1:9" ht="12.75" customHeight="1" x14ac:dyDescent="0.2">
      <c r="A76" s="175" t="s">
        <v>64</v>
      </c>
      <c r="B76" s="175"/>
      <c r="C76" s="175"/>
      <c r="D76" s="175"/>
      <c r="E76" s="175"/>
      <c r="F76" s="175"/>
      <c r="G76" s="78">
        <v>68</v>
      </c>
      <c r="H76" s="82">
        <v>92387953</v>
      </c>
      <c r="I76" s="82">
        <v>92387953</v>
      </c>
    </row>
    <row r="77" spans="1:9" ht="12.75" customHeight="1" x14ac:dyDescent="0.2">
      <c r="A77" s="175" t="s">
        <v>65</v>
      </c>
      <c r="B77" s="175"/>
      <c r="C77" s="175"/>
      <c r="D77" s="175"/>
      <c r="E77" s="175"/>
      <c r="F77" s="175"/>
      <c r="G77" s="78">
        <v>69</v>
      </c>
      <c r="H77" s="82">
        <v>0</v>
      </c>
      <c r="I77" s="82">
        <v>0</v>
      </c>
    </row>
    <row r="78" spans="1:9" ht="12.75" customHeight="1" x14ac:dyDescent="0.2">
      <c r="A78" s="177" t="s">
        <v>66</v>
      </c>
      <c r="B78" s="177"/>
      <c r="C78" s="177"/>
      <c r="D78" s="177"/>
      <c r="E78" s="177"/>
      <c r="F78" s="177"/>
      <c r="G78" s="80">
        <v>70</v>
      </c>
      <c r="H78" s="81">
        <f>SUM(H79:H83)</f>
        <v>0</v>
      </c>
      <c r="I78" s="81">
        <f>SUM(I79:I83)</f>
        <v>0</v>
      </c>
    </row>
    <row r="79" spans="1:9" ht="12.75" customHeight="1" x14ac:dyDescent="0.2">
      <c r="A79" s="172" t="s">
        <v>67</v>
      </c>
      <c r="B79" s="172"/>
      <c r="C79" s="172"/>
      <c r="D79" s="172"/>
      <c r="E79" s="172"/>
      <c r="F79" s="172"/>
      <c r="G79" s="78">
        <v>71</v>
      </c>
      <c r="H79" s="82">
        <v>0</v>
      </c>
      <c r="I79" s="82">
        <v>0</v>
      </c>
    </row>
    <row r="80" spans="1:9" ht="12.75" customHeight="1" x14ac:dyDescent="0.2">
      <c r="A80" s="172" t="s">
        <v>68</v>
      </c>
      <c r="B80" s="172"/>
      <c r="C80" s="172"/>
      <c r="D80" s="172"/>
      <c r="E80" s="172"/>
      <c r="F80" s="172"/>
      <c r="G80" s="78">
        <v>72</v>
      </c>
      <c r="H80" s="82">
        <v>0</v>
      </c>
      <c r="I80" s="82">
        <v>0</v>
      </c>
    </row>
    <row r="81" spans="1:9" ht="12.75" customHeight="1" x14ac:dyDescent="0.2">
      <c r="A81" s="172" t="s">
        <v>69</v>
      </c>
      <c r="B81" s="172"/>
      <c r="C81" s="172"/>
      <c r="D81" s="172"/>
      <c r="E81" s="172"/>
      <c r="F81" s="172"/>
      <c r="G81" s="78">
        <v>73</v>
      </c>
      <c r="H81" s="82">
        <v>0</v>
      </c>
      <c r="I81" s="82">
        <v>0</v>
      </c>
    </row>
    <row r="82" spans="1:9" ht="12.75" customHeight="1" x14ac:dyDescent="0.2">
      <c r="A82" s="172" t="s">
        <v>70</v>
      </c>
      <c r="B82" s="172"/>
      <c r="C82" s="172"/>
      <c r="D82" s="172"/>
      <c r="E82" s="172"/>
      <c r="F82" s="172"/>
      <c r="G82" s="78">
        <v>74</v>
      </c>
      <c r="H82" s="82">
        <v>0</v>
      </c>
      <c r="I82" s="82">
        <v>0</v>
      </c>
    </row>
    <row r="83" spans="1:9" ht="12.75" customHeight="1" x14ac:dyDescent="0.2">
      <c r="A83" s="172" t="s">
        <v>71</v>
      </c>
      <c r="B83" s="172"/>
      <c r="C83" s="172"/>
      <c r="D83" s="172"/>
      <c r="E83" s="172"/>
      <c r="F83" s="172"/>
      <c r="G83" s="78">
        <v>75</v>
      </c>
      <c r="H83" s="82">
        <v>0</v>
      </c>
      <c r="I83" s="82">
        <v>0</v>
      </c>
    </row>
    <row r="84" spans="1:9" ht="12.75" customHeight="1" x14ac:dyDescent="0.2">
      <c r="A84" s="175" t="s">
        <v>72</v>
      </c>
      <c r="B84" s="175"/>
      <c r="C84" s="175"/>
      <c r="D84" s="175"/>
      <c r="E84" s="175"/>
      <c r="F84" s="175"/>
      <c r="G84" s="78">
        <v>76</v>
      </c>
      <c r="H84" s="82">
        <v>412184</v>
      </c>
      <c r="I84" s="82">
        <v>7016033</v>
      </c>
    </row>
    <row r="85" spans="1:9" ht="12.75" customHeight="1" x14ac:dyDescent="0.2">
      <c r="A85" s="176" t="s">
        <v>444</v>
      </c>
      <c r="B85" s="176"/>
      <c r="C85" s="176"/>
      <c r="D85" s="176"/>
      <c r="E85" s="176"/>
      <c r="F85" s="176"/>
      <c r="G85" s="80">
        <v>77</v>
      </c>
      <c r="H85" s="81">
        <f>H86+H87+H88+H89+H90</f>
        <v>63476</v>
      </c>
      <c r="I85" s="81">
        <f>I86+I87+I88+I89+I90</f>
        <v>0</v>
      </c>
    </row>
    <row r="86" spans="1:9" ht="25.5" customHeight="1" x14ac:dyDescent="0.2">
      <c r="A86" s="172" t="s">
        <v>443</v>
      </c>
      <c r="B86" s="172"/>
      <c r="C86" s="172"/>
      <c r="D86" s="172"/>
      <c r="E86" s="172"/>
      <c r="F86" s="172"/>
      <c r="G86" s="78">
        <v>78</v>
      </c>
      <c r="H86" s="79">
        <v>63476</v>
      </c>
      <c r="I86" s="79">
        <v>0</v>
      </c>
    </row>
    <row r="87" spans="1:9" ht="12.75" customHeight="1" x14ac:dyDescent="0.2">
      <c r="A87" s="172" t="s">
        <v>73</v>
      </c>
      <c r="B87" s="172"/>
      <c r="C87" s="172"/>
      <c r="D87" s="172"/>
      <c r="E87" s="172"/>
      <c r="F87" s="172"/>
      <c r="G87" s="78">
        <v>79</v>
      </c>
      <c r="H87" s="79">
        <v>0</v>
      </c>
      <c r="I87" s="79">
        <v>0</v>
      </c>
    </row>
    <row r="88" spans="1:9" ht="12.75" customHeight="1" x14ac:dyDescent="0.2">
      <c r="A88" s="172" t="s">
        <v>74</v>
      </c>
      <c r="B88" s="172"/>
      <c r="C88" s="172"/>
      <c r="D88" s="172"/>
      <c r="E88" s="172"/>
      <c r="F88" s="172"/>
      <c r="G88" s="78">
        <v>80</v>
      </c>
      <c r="H88" s="79">
        <v>0</v>
      </c>
      <c r="I88" s="79">
        <v>0</v>
      </c>
    </row>
    <row r="89" spans="1:9" ht="12.75" customHeight="1" x14ac:dyDescent="0.2">
      <c r="A89" s="172" t="s">
        <v>342</v>
      </c>
      <c r="B89" s="172"/>
      <c r="C89" s="172"/>
      <c r="D89" s="172"/>
      <c r="E89" s="172"/>
      <c r="F89" s="172"/>
      <c r="G89" s="78">
        <v>81</v>
      </c>
      <c r="H89" s="79">
        <v>0</v>
      </c>
      <c r="I89" s="79">
        <v>0</v>
      </c>
    </row>
    <row r="90" spans="1:9" ht="24" customHeight="1" x14ac:dyDescent="0.2">
      <c r="A90" s="172" t="s">
        <v>343</v>
      </c>
      <c r="B90" s="172"/>
      <c r="C90" s="172"/>
      <c r="D90" s="172"/>
      <c r="E90" s="172"/>
      <c r="F90" s="172"/>
      <c r="G90" s="78">
        <v>82</v>
      </c>
      <c r="H90" s="79">
        <v>0</v>
      </c>
      <c r="I90" s="79">
        <v>0</v>
      </c>
    </row>
    <row r="91" spans="1:9" ht="12.75" customHeight="1" x14ac:dyDescent="0.2">
      <c r="A91" s="177" t="s">
        <v>344</v>
      </c>
      <c r="B91" s="177"/>
      <c r="C91" s="177"/>
      <c r="D91" s="177"/>
      <c r="E91" s="177"/>
      <c r="F91" s="177"/>
      <c r="G91" s="80">
        <v>83</v>
      </c>
      <c r="H91" s="81">
        <f>H92-H93</f>
        <v>-80636035</v>
      </c>
      <c r="I91" s="81">
        <f>I92-I93</f>
        <v>-78383908</v>
      </c>
    </row>
    <row r="92" spans="1:9" ht="12.75" customHeight="1" x14ac:dyDescent="0.2">
      <c r="A92" s="172" t="s">
        <v>75</v>
      </c>
      <c r="B92" s="172"/>
      <c r="C92" s="172"/>
      <c r="D92" s="172"/>
      <c r="E92" s="172"/>
      <c r="F92" s="172"/>
      <c r="G92" s="78">
        <v>84</v>
      </c>
      <c r="H92" s="82">
        <v>0</v>
      </c>
      <c r="I92" s="82">
        <v>0</v>
      </c>
    </row>
    <row r="93" spans="1:9" ht="12.75" customHeight="1" x14ac:dyDescent="0.2">
      <c r="A93" s="172" t="s">
        <v>76</v>
      </c>
      <c r="B93" s="172"/>
      <c r="C93" s="172"/>
      <c r="D93" s="172"/>
      <c r="E93" s="172"/>
      <c r="F93" s="172"/>
      <c r="G93" s="78">
        <v>85</v>
      </c>
      <c r="H93" s="82">
        <v>80636035</v>
      </c>
      <c r="I93" s="82">
        <v>78383908</v>
      </c>
    </row>
    <row r="94" spans="1:9" ht="12.75" customHeight="1" x14ac:dyDescent="0.2">
      <c r="A94" s="177" t="s">
        <v>345</v>
      </c>
      <c r="B94" s="177"/>
      <c r="C94" s="177"/>
      <c r="D94" s="177"/>
      <c r="E94" s="177"/>
      <c r="F94" s="177"/>
      <c r="G94" s="80">
        <v>86</v>
      </c>
      <c r="H94" s="81">
        <f>H95-H96</f>
        <v>2252127</v>
      </c>
      <c r="I94" s="81">
        <f>I95-I96</f>
        <v>-19570829</v>
      </c>
    </row>
    <row r="95" spans="1:9" ht="12.75" customHeight="1" x14ac:dyDescent="0.2">
      <c r="A95" s="172" t="s">
        <v>77</v>
      </c>
      <c r="B95" s="172"/>
      <c r="C95" s="172"/>
      <c r="D95" s="172"/>
      <c r="E95" s="172"/>
      <c r="F95" s="172"/>
      <c r="G95" s="78">
        <v>87</v>
      </c>
      <c r="H95" s="82">
        <v>2252127</v>
      </c>
      <c r="I95" s="82">
        <v>0</v>
      </c>
    </row>
    <row r="96" spans="1:9" ht="12.75" customHeight="1" x14ac:dyDescent="0.2">
      <c r="A96" s="172" t="s">
        <v>78</v>
      </c>
      <c r="B96" s="172"/>
      <c r="C96" s="172"/>
      <c r="D96" s="172"/>
      <c r="E96" s="172"/>
      <c r="F96" s="172"/>
      <c r="G96" s="78">
        <v>88</v>
      </c>
      <c r="H96" s="82">
        <v>0</v>
      </c>
      <c r="I96" s="82">
        <v>19570829</v>
      </c>
    </row>
    <row r="97" spans="1:9" ht="12.75" customHeight="1" x14ac:dyDescent="0.2">
      <c r="A97" s="175" t="s">
        <v>79</v>
      </c>
      <c r="B97" s="175"/>
      <c r="C97" s="175"/>
      <c r="D97" s="175"/>
      <c r="E97" s="175"/>
      <c r="F97" s="175"/>
      <c r="G97" s="78">
        <v>89</v>
      </c>
      <c r="H97" s="82">
        <v>0</v>
      </c>
      <c r="I97" s="82">
        <v>0</v>
      </c>
    </row>
    <row r="98" spans="1:9" ht="12.75" customHeight="1" x14ac:dyDescent="0.2">
      <c r="A98" s="174" t="s">
        <v>346</v>
      </c>
      <c r="B98" s="174"/>
      <c r="C98" s="174"/>
      <c r="D98" s="174"/>
      <c r="E98" s="174"/>
      <c r="F98" s="174"/>
      <c r="G98" s="80">
        <v>90</v>
      </c>
      <c r="H98" s="81">
        <f>SUM(H99:H104)</f>
        <v>43663097</v>
      </c>
      <c r="I98" s="81">
        <f>SUM(I99:I104)</f>
        <v>51010773</v>
      </c>
    </row>
    <row r="99" spans="1:9" ht="12.75" customHeight="1" x14ac:dyDescent="0.2">
      <c r="A99" s="172" t="s">
        <v>80</v>
      </c>
      <c r="B99" s="172"/>
      <c r="C99" s="172"/>
      <c r="D99" s="172"/>
      <c r="E99" s="172"/>
      <c r="F99" s="172"/>
      <c r="G99" s="78">
        <v>91</v>
      </c>
      <c r="H99" s="82">
        <v>278887</v>
      </c>
      <c r="I99" s="82">
        <v>328887</v>
      </c>
    </row>
    <row r="100" spans="1:9" ht="12.75" customHeight="1" x14ac:dyDescent="0.2">
      <c r="A100" s="172" t="s">
        <v>81</v>
      </c>
      <c r="B100" s="172"/>
      <c r="C100" s="172"/>
      <c r="D100" s="172"/>
      <c r="E100" s="172"/>
      <c r="F100" s="172"/>
      <c r="G100" s="78">
        <v>92</v>
      </c>
      <c r="H100" s="82">
        <v>0</v>
      </c>
      <c r="I100" s="82">
        <v>0</v>
      </c>
    </row>
    <row r="101" spans="1:9" ht="12.75" customHeight="1" x14ac:dyDescent="0.2">
      <c r="A101" s="172" t="s">
        <v>82</v>
      </c>
      <c r="B101" s="172"/>
      <c r="C101" s="172"/>
      <c r="D101" s="172"/>
      <c r="E101" s="172"/>
      <c r="F101" s="172"/>
      <c r="G101" s="78">
        <v>93</v>
      </c>
      <c r="H101" s="82">
        <v>1423723</v>
      </c>
      <c r="I101" s="82">
        <v>1079637</v>
      </c>
    </row>
    <row r="102" spans="1:9" ht="12.75" customHeight="1" x14ac:dyDescent="0.2">
      <c r="A102" s="172" t="s">
        <v>83</v>
      </c>
      <c r="B102" s="172"/>
      <c r="C102" s="172"/>
      <c r="D102" s="172"/>
      <c r="E102" s="172"/>
      <c r="F102" s="172"/>
      <c r="G102" s="78">
        <v>94</v>
      </c>
      <c r="H102" s="79">
        <v>0</v>
      </c>
      <c r="I102" s="79">
        <v>0</v>
      </c>
    </row>
    <row r="103" spans="1:9" ht="12.75" customHeight="1" x14ac:dyDescent="0.2">
      <c r="A103" s="172" t="s">
        <v>84</v>
      </c>
      <c r="B103" s="172"/>
      <c r="C103" s="172"/>
      <c r="D103" s="172"/>
      <c r="E103" s="172"/>
      <c r="F103" s="172"/>
      <c r="G103" s="78">
        <v>95</v>
      </c>
      <c r="H103" s="79">
        <v>0</v>
      </c>
      <c r="I103" s="79">
        <v>0</v>
      </c>
    </row>
    <row r="104" spans="1:9" ht="12.75" customHeight="1" x14ac:dyDescent="0.2">
      <c r="A104" s="172" t="s">
        <v>85</v>
      </c>
      <c r="B104" s="172"/>
      <c r="C104" s="172"/>
      <c r="D104" s="172"/>
      <c r="E104" s="172"/>
      <c r="F104" s="172"/>
      <c r="G104" s="78">
        <v>96</v>
      </c>
      <c r="H104" s="79">
        <v>41960487</v>
      </c>
      <c r="I104" s="79">
        <v>49602249</v>
      </c>
    </row>
    <row r="105" spans="1:9" ht="12.75" customHeight="1" x14ac:dyDescent="0.2">
      <c r="A105" s="174" t="s">
        <v>347</v>
      </c>
      <c r="B105" s="174"/>
      <c r="C105" s="174"/>
      <c r="D105" s="174"/>
      <c r="E105" s="174"/>
      <c r="F105" s="174"/>
      <c r="G105" s="80">
        <v>97</v>
      </c>
      <c r="H105" s="81">
        <f>SUM(H106:H116)</f>
        <v>107509303</v>
      </c>
      <c r="I105" s="81">
        <f>SUM(I106:I116)</f>
        <v>150282420</v>
      </c>
    </row>
    <row r="106" spans="1:9" ht="12.75" customHeight="1" x14ac:dyDescent="0.2">
      <c r="A106" s="172" t="s">
        <v>86</v>
      </c>
      <c r="B106" s="172"/>
      <c r="C106" s="172"/>
      <c r="D106" s="172"/>
      <c r="E106" s="172"/>
      <c r="F106" s="172"/>
      <c r="G106" s="78">
        <v>98</v>
      </c>
      <c r="H106" s="83">
        <v>0</v>
      </c>
      <c r="I106" s="83">
        <v>0</v>
      </c>
    </row>
    <row r="107" spans="1:9" ht="12.75" customHeight="1" x14ac:dyDescent="0.2">
      <c r="A107" s="172" t="s">
        <v>87</v>
      </c>
      <c r="B107" s="172"/>
      <c r="C107" s="172"/>
      <c r="D107" s="172"/>
      <c r="E107" s="172"/>
      <c r="F107" s="172"/>
      <c r="G107" s="78">
        <v>99</v>
      </c>
      <c r="H107" s="82">
        <v>81653738</v>
      </c>
      <c r="I107" s="82">
        <v>82592328</v>
      </c>
    </row>
    <row r="108" spans="1:9" ht="12.75" customHeight="1" x14ac:dyDescent="0.2">
      <c r="A108" s="172" t="s">
        <v>88</v>
      </c>
      <c r="B108" s="172"/>
      <c r="C108" s="172"/>
      <c r="D108" s="172"/>
      <c r="E108" s="172"/>
      <c r="F108" s="172"/>
      <c r="G108" s="78">
        <v>100</v>
      </c>
      <c r="H108" s="82">
        <v>0</v>
      </c>
      <c r="I108" s="82">
        <v>0</v>
      </c>
    </row>
    <row r="109" spans="1:9" ht="22.15" customHeight="1" x14ac:dyDescent="0.2">
      <c r="A109" s="172" t="s">
        <v>89</v>
      </c>
      <c r="B109" s="172"/>
      <c r="C109" s="172"/>
      <c r="D109" s="172"/>
      <c r="E109" s="172"/>
      <c r="F109" s="172"/>
      <c r="G109" s="78">
        <v>101</v>
      </c>
      <c r="H109" s="82">
        <v>0</v>
      </c>
      <c r="I109" s="82">
        <v>0</v>
      </c>
    </row>
    <row r="110" spans="1:9" ht="12.75" customHeight="1" x14ac:dyDescent="0.2">
      <c r="A110" s="172" t="s">
        <v>90</v>
      </c>
      <c r="B110" s="172"/>
      <c r="C110" s="172"/>
      <c r="D110" s="172"/>
      <c r="E110" s="172"/>
      <c r="F110" s="172"/>
      <c r="G110" s="78">
        <v>102</v>
      </c>
      <c r="H110" s="82">
        <v>7253</v>
      </c>
      <c r="I110" s="82">
        <v>7253</v>
      </c>
    </row>
    <row r="111" spans="1:9" ht="12.75" customHeight="1" x14ac:dyDescent="0.2">
      <c r="A111" s="172" t="s">
        <v>91</v>
      </c>
      <c r="B111" s="172"/>
      <c r="C111" s="172"/>
      <c r="D111" s="172"/>
      <c r="E111" s="172"/>
      <c r="F111" s="172"/>
      <c r="G111" s="78">
        <v>103</v>
      </c>
      <c r="H111" s="82">
        <f>24963780</f>
        <v>24963780</v>
      </c>
      <c r="I111" s="82">
        <v>64692722</v>
      </c>
    </row>
    <row r="112" spans="1:9" ht="12.75" customHeight="1" x14ac:dyDescent="0.2">
      <c r="A112" s="172" t="s">
        <v>92</v>
      </c>
      <c r="B112" s="172"/>
      <c r="C112" s="172"/>
      <c r="D112" s="172"/>
      <c r="E112" s="172"/>
      <c r="F112" s="172"/>
      <c r="G112" s="78">
        <v>104</v>
      </c>
      <c r="H112" s="82">
        <v>0</v>
      </c>
      <c r="I112" s="82">
        <v>0</v>
      </c>
    </row>
    <row r="113" spans="1:9" ht="12.75" customHeight="1" x14ac:dyDescent="0.2">
      <c r="A113" s="172" t="s">
        <v>93</v>
      </c>
      <c r="B113" s="172"/>
      <c r="C113" s="172"/>
      <c r="D113" s="172"/>
      <c r="E113" s="172"/>
      <c r="F113" s="172"/>
      <c r="G113" s="78">
        <v>105</v>
      </c>
      <c r="H113" s="83">
        <v>0</v>
      </c>
      <c r="I113" s="83">
        <v>0</v>
      </c>
    </row>
    <row r="114" spans="1:9" ht="12.75" customHeight="1" x14ac:dyDescent="0.2">
      <c r="A114" s="172" t="s">
        <v>94</v>
      </c>
      <c r="B114" s="172"/>
      <c r="C114" s="172"/>
      <c r="D114" s="172"/>
      <c r="E114" s="172"/>
      <c r="F114" s="172"/>
      <c r="G114" s="78">
        <v>106</v>
      </c>
      <c r="H114" s="82">
        <v>0</v>
      </c>
      <c r="I114" s="82">
        <v>0</v>
      </c>
    </row>
    <row r="115" spans="1:9" ht="12.75" customHeight="1" x14ac:dyDescent="0.2">
      <c r="A115" s="172" t="s">
        <v>95</v>
      </c>
      <c r="B115" s="172"/>
      <c r="C115" s="172"/>
      <c r="D115" s="172"/>
      <c r="E115" s="172"/>
      <c r="F115" s="172"/>
      <c r="G115" s="78">
        <v>107</v>
      </c>
      <c r="H115" s="79">
        <v>884532</v>
      </c>
      <c r="I115" s="79">
        <v>1540492</v>
      </c>
    </row>
    <row r="116" spans="1:9" ht="12.75" customHeight="1" x14ac:dyDescent="0.2">
      <c r="A116" s="172" t="s">
        <v>96</v>
      </c>
      <c r="B116" s="172"/>
      <c r="C116" s="172"/>
      <c r="D116" s="172"/>
      <c r="E116" s="172"/>
      <c r="F116" s="172"/>
      <c r="G116" s="78">
        <v>108</v>
      </c>
      <c r="H116" s="79">
        <v>0</v>
      </c>
      <c r="I116" s="79">
        <v>1449625</v>
      </c>
    </row>
    <row r="117" spans="1:9" ht="12.75" customHeight="1" x14ac:dyDescent="0.2">
      <c r="A117" s="174" t="s">
        <v>348</v>
      </c>
      <c r="B117" s="174"/>
      <c r="C117" s="174"/>
      <c r="D117" s="174"/>
      <c r="E117" s="174"/>
      <c r="F117" s="174"/>
      <c r="G117" s="80">
        <v>109</v>
      </c>
      <c r="H117" s="81">
        <f>SUM(H118:H131)</f>
        <v>57245458</v>
      </c>
      <c r="I117" s="81">
        <f>SUM(I118:I131)</f>
        <v>59080180</v>
      </c>
    </row>
    <row r="118" spans="1:9" ht="12.75" customHeight="1" x14ac:dyDescent="0.2">
      <c r="A118" s="172" t="s">
        <v>86</v>
      </c>
      <c r="B118" s="172"/>
      <c r="C118" s="172"/>
      <c r="D118" s="172"/>
      <c r="E118" s="172"/>
      <c r="F118" s="172"/>
      <c r="G118" s="78">
        <v>110</v>
      </c>
      <c r="H118" s="82">
        <v>0</v>
      </c>
      <c r="I118" s="82">
        <v>0</v>
      </c>
    </row>
    <row r="119" spans="1:9" ht="12.75" customHeight="1" x14ac:dyDescent="0.2">
      <c r="A119" s="172" t="s">
        <v>87</v>
      </c>
      <c r="B119" s="172"/>
      <c r="C119" s="172"/>
      <c r="D119" s="172"/>
      <c r="E119" s="172"/>
      <c r="F119" s="172"/>
      <c r="G119" s="78">
        <v>111</v>
      </c>
      <c r="H119" s="82">
        <v>0</v>
      </c>
      <c r="I119" s="82">
        <v>0</v>
      </c>
    </row>
    <row r="120" spans="1:9" ht="12.75" customHeight="1" x14ac:dyDescent="0.2">
      <c r="A120" s="172" t="s">
        <v>88</v>
      </c>
      <c r="B120" s="172"/>
      <c r="C120" s="172"/>
      <c r="D120" s="172"/>
      <c r="E120" s="172"/>
      <c r="F120" s="172"/>
      <c r="G120" s="78">
        <v>112</v>
      </c>
      <c r="H120" s="82">
        <v>0</v>
      </c>
      <c r="I120" s="82">
        <v>0</v>
      </c>
    </row>
    <row r="121" spans="1:9" ht="25.9" customHeight="1" x14ac:dyDescent="0.2">
      <c r="A121" s="172" t="s">
        <v>89</v>
      </c>
      <c r="B121" s="172"/>
      <c r="C121" s="172"/>
      <c r="D121" s="172"/>
      <c r="E121" s="172"/>
      <c r="F121" s="172"/>
      <c r="G121" s="78">
        <v>113</v>
      </c>
      <c r="H121" s="82">
        <v>0</v>
      </c>
      <c r="I121" s="82">
        <v>0</v>
      </c>
    </row>
    <row r="122" spans="1:9" ht="12.75" customHeight="1" x14ac:dyDescent="0.2">
      <c r="A122" s="172" t="s">
        <v>90</v>
      </c>
      <c r="B122" s="172"/>
      <c r="C122" s="172"/>
      <c r="D122" s="172"/>
      <c r="E122" s="172"/>
      <c r="F122" s="172"/>
      <c r="G122" s="78">
        <v>114</v>
      </c>
      <c r="H122" s="82">
        <v>1714768</v>
      </c>
      <c r="I122" s="82">
        <v>1991738</v>
      </c>
    </row>
    <row r="123" spans="1:9" ht="12.75" customHeight="1" x14ac:dyDescent="0.2">
      <c r="A123" s="172" t="s">
        <v>91</v>
      </c>
      <c r="B123" s="172"/>
      <c r="C123" s="172"/>
      <c r="D123" s="172"/>
      <c r="E123" s="172"/>
      <c r="F123" s="172"/>
      <c r="G123" s="78">
        <v>115</v>
      </c>
      <c r="H123" s="82">
        <f>11911346</f>
        <v>11911346</v>
      </c>
      <c r="I123" s="82">
        <v>17990376</v>
      </c>
    </row>
    <row r="124" spans="1:9" ht="12.75" customHeight="1" x14ac:dyDescent="0.2">
      <c r="A124" s="172" t="s">
        <v>92</v>
      </c>
      <c r="B124" s="172"/>
      <c r="C124" s="172"/>
      <c r="D124" s="172"/>
      <c r="E124" s="172"/>
      <c r="F124" s="172"/>
      <c r="G124" s="78">
        <v>116</v>
      </c>
      <c r="H124" s="82">
        <v>289743</v>
      </c>
      <c r="I124" s="82">
        <v>320965</v>
      </c>
    </row>
    <row r="125" spans="1:9" ht="12.75" customHeight="1" x14ac:dyDescent="0.2">
      <c r="A125" s="172" t="s">
        <v>93</v>
      </c>
      <c r="B125" s="172"/>
      <c r="C125" s="172"/>
      <c r="D125" s="172"/>
      <c r="E125" s="172"/>
      <c r="F125" s="172"/>
      <c r="G125" s="78">
        <v>117</v>
      </c>
      <c r="H125" s="82">
        <v>17101557</v>
      </c>
      <c r="I125" s="82">
        <v>15024289</v>
      </c>
    </row>
    <row r="126" spans="1:9" x14ac:dyDescent="0.2">
      <c r="A126" s="172" t="s">
        <v>94</v>
      </c>
      <c r="B126" s="172"/>
      <c r="C126" s="172"/>
      <c r="D126" s="172"/>
      <c r="E126" s="172"/>
      <c r="F126" s="172"/>
      <c r="G126" s="78">
        <v>118</v>
      </c>
      <c r="H126" s="82">
        <v>0</v>
      </c>
      <c r="I126" s="82">
        <v>0</v>
      </c>
    </row>
    <row r="127" spans="1:9" x14ac:dyDescent="0.2">
      <c r="A127" s="172" t="s">
        <v>97</v>
      </c>
      <c r="B127" s="172"/>
      <c r="C127" s="172"/>
      <c r="D127" s="172"/>
      <c r="E127" s="172"/>
      <c r="F127" s="172"/>
      <c r="G127" s="78">
        <v>119</v>
      </c>
      <c r="H127" s="82">
        <v>1715695</v>
      </c>
      <c r="I127" s="82">
        <v>2260475</v>
      </c>
    </row>
    <row r="128" spans="1:9" x14ac:dyDescent="0.2">
      <c r="A128" s="172" t="s">
        <v>98</v>
      </c>
      <c r="B128" s="172"/>
      <c r="C128" s="172"/>
      <c r="D128" s="172"/>
      <c r="E128" s="172"/>
      <c r="F128" s="172"/>
      <c r="G128" s="78">
        <v>120</v>
      </c>
      <c r="H128" s="82">
        <v>1521362</v>
      </c>
      <c r="I128" s="82">
        <v>1959169</v>
      </c>
    </row>
    <row r="129" spans="1:9" x14ac:dyDescent="0.2">
      <c r="A129" s="172" t="s">
        <v>99</v>
      </c>
      <c r="B129" s="172"/>
      <c r="C129" s="172"/>
      <c r="D129" s="172"/>
      <c r="E129" s="172"/>
      <c r="F129" s="172"/>
      <c r="G129" s="78">
        <v>121</v>
      </c>
      <c r="H129" s="82">
        <v>0</v>
      </c>
      <c r="I129" s="82">
        <v>0</v>
      </c>
    </row>
    <row r="130" spans="1:9" x14ac:dyDescent="0.2">
      <c r="A130" s="172" t="s">
        <v>100</v>
      </c>
      <c r="B130" s="172"/>
      <c r="C130" s="172"/>
      <c r="D130" s="172"/>
      <c r="E130" s="172"/>
      <c r="F130" s="172"/>
      <c r="G130" s="78">
        <v>122</v>
      </c>
      <c r="H130" s="79">
        <v>0</v>
      </c>
      <c r="I130" s="79">
        <v>0</v>
      </c>
    </row>
    <row r="131" spans="1:9" x14ac:dyDescent="0.2">
      <c r="A131" s="172" t="s">
        <v>101</v>
      </c>
      <c r="B131" s="172"/>
      <c r="C131" s="172"/>
      <c r="D131" s="172"/>
      <c r="E131" s="172"/>
      <c r="F131" s="172"/>
      <c r="G131" s="78">
        <v>123</v>
      </c>
      <c r="H131" s="79">
        <f>22265283+725704</f>
        <v>22990987</v>
      </c>
      <c r="I131" s="79">
        <f>18763887+769281</f>
        <v>19533168</v>
      </c>
    </row>
    <row r="132" spans="1:9" ht="22.15" customHeight="1" x14ac:dyDescent="0.2">
      <c r="A132" s="173" t="s">
        <v>102</v>
      </c>
      <c r="B132" s="173"/>
      <c r="C132" s="173"/>
      <c r="D132" s="173"/>
      <c r="E132" s="173"/>
      <c r="F132" s="173"/>
      <c r="G132" s="78">
        <v>124</v>
      </c>
      <c r="H132" s="79">
        <v>3794934</v>
      </c>
      <c r="I132" s="79">
        <v>11036193</v>
      </c>
    </row>
    <row r="133" spans="1:9" x14ac:dyDescent="0.2">
      <c r="A133" s="174" t="s">
        <v>349</v>
      </c>
      <c r="B133" s="174"/>
      <c r="C133" s="174"/>
      <c r="D133" s="174"/>
      <c r="E133" s="174"/>
      <c r="F133" s="174"/>
      <c r="G133" s="80">
        <v>125</v>
      </c>
      <c r="H133" s="81">
        <f>H75+H98+H105+H117+H132</f>
        <v>226692497</v>
      </c>
      <c r="I133" s="81">
        <f>I75+I98+I105+I117+I132</f>
        <v>272858815</v>
      </c>
    </row>
    <row r="134" spans="1:9" x14ac:dyDescent="0.2">
      <c r="A134" s="173" t="s">
        <v>103</v>
      </c>
      <c r="B134" s="173"/>
      <c r="C134" s="173"/>
      <c r="D134" s="173"/>
      <c r="E134" s="173"/>
      <c r="F134" s="173"/>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23622047244094491" right="0.23622047244094491"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zoomScaleNormal="100" zoomScaleSheetLayoutView="110" workbookViewId="0">
      <selection activeCell="I23" sqref="I23"/>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17" t="s">
        <v>105</v>
      </c>
      <c r="B1" s="181"/>
      <c r="C1" s="181"/>
      <c r="D1" s="181"/>
      <c r="E1" s="181"/>
      <c r="F1" s="181"/>
      <c r="G1" s="181"/>
      <c r="H1" s="181"/>
      <c r="I1" s="181"/>
    </row>
    <row r="2" spans="1:9" x14ac:dyDescent="0.2">
      <c r="A2" s="216" t="s">
        <v>465</v>
      </c>
      <c r="B2" s="183"/>
      <c r="C2" s="183"/>
      <c r="D2" s="183"/>
      <c r="E2" s="183"/>
      <c r="F2" s="183"/>
      <c r="G2" s="183"/>
      <c r="H2" s="183"/>
      <c r="I2" s="183"/>
    </row>
    <row r="3" spans="1:9" x14ac:dyDescent="0.2">
      <c r="A3" s="196" t="s">
        <v>445</v>
      </c>
      <c r="B3" s="197"/>
      <c r="C3" s="197"/>
      <c r="D3" s="197"/>
      <c r="E3" s="197"/>
      <c r="F3" s="197"/>
      <c r="G3" s="197"/>
      <c r="H3" s="197"/>
      <c r="I3" s="197"/>
    </row>
    <row r="4" spans="1:9" x14ac:dyDescent="0.2">
      <c r="A4" s="215" t="s">
        <v>461</v>
      </c>
      <c r="B4" s="186"/>
      <c r="C4" s="186"/>
      <c r="D4" s="186"/>
      <c r="E4" s="186"/>
      <c r="F4" s="186"/>
      <c r="G4" s="186"/>
      <c r="H4" s="186"/>
      <c r="I4" s="187"/>
    </row>
    <row r="5" spans="1:9" ht="23.25" x14ac:dyDescent="0.2">
      <c r="A5" s="211" t="s">
        <v>2</v>
      </c>
      <c r="B5" s="212"/>
      <c r="C5" s="212"/>
      <c r="D5" s="212"/>
      <c r="E5" s="212"/>
      <c r="F5" s="212"/>
      <c r="G5" s="84" t="s">
        <v>106</v>
      </c>
      <c r="H5" s="85" t="s">
        <v>292</v>
      </c>
      <c r="I5" s="85" t="s">
        <v>276</v>
      </c>
    </row>
    <row r="6" spans="1:9" x14ac:dyDescent="0.2">
      <c r="A6" s="213">
        <v>1</v>
      </c>
      <c r="B6" s="214"/>
      <c r="C6" s="214"/>
      <c r="D6" s="214"/>
      <c r="E6" s="214"/>
      <c r="F6" s="214"/>
      <c r="G6" s="86">
        <v>2</v>
      </c>
      <c r="H6" s="85">
        <v>3</v>
      </c>
      <c r="I6" s="85">
        <v>4</v>
      </c>
    </row>
    <row r="7" spans="1:9" x14ac:dyDescent="0.2">
      <c r="A7" s="174" t="s">
        <v>365</v>
      </c>
      <c r="B7" s="174"/>
      <c r="C7" s="174"/>
      <c r="D7" s="174"/>
      <c r="E7" s="174"/>
      <c r="F7" s="174"/>
      <c r="G7" s="80">
        <v>1</v>
      </c>
      <c r="H7" s="81">
        <f>SUM(H8:H12)</f>
        <v>252360446</v>
      </c>
      <c r="I7" s="81">
        <f>SUM(I8:I12)</f>
        <v>255170974</v>
      </c>
    </row>
    <row r="8" spans="1:9" x14ac:dyDescent="0.2">
      <c r="A8" s="172" t="s">
        <v>118</v>
      </c>
      <c r="B8" s="172"/>
      <c r="C8" s="172"/>
      <c r="D8" s="172"/>
      <c r="E8" s="172"/>
      <c r="F8" s="172"/>
      <c r="G8" s="78">
        <v>2</v>
      </c>
      <c r="H8" s="79">
        <v>22118</v>
      </c>
      <c r="I8" s="79">
        <v>13957</v>
      </c>
    </row>
    <row r="9" spans="1:9" x14ac:dyDescent="0.2">
      <c r="A9" s="172" t="s">
        <v>119</v>
      </c>
      <c r="B9" s="172"/>
      <c r="C9" s="172"/>
      <c r="D9" s="172"/>
      <c r="E9" s="172"/>
      <c r="F9" s="172"/>
      <c r="G9" s="78">
        <v>3</v>
      </c>
      <c r="H9" s="79">
        <f>221579049+1382594</f>
        <v>222961643</v>
      </c>
      <c r="I9" s="79">
        <v>234863877</v>
      </c>
    </row>
    <row r="10" spans="1:9" x14ac:dyDescent="0.2">
      <c r="A10" s="172" t="s">
        <v>120</v>
      </c>
      <c r="B10" s="172"/>
      <c r="C10" s="172"/>
      <c r="D10" s="172"/>
      <c r="E10" s="172"/>
      <c r="F10" s="172"/>
      <c r="G10" s="78">
        <v>4</v>
      </c>
      <c r="H10" s="79">
        <v>0</v>
      </c>
      <c r="I10" s="79">
        <v>0</v>
      </c>
    </row>
    <row r="11" spans="1:9" x14ac:dyDescent="0.2">
      <c r="A11" s="172" t="s">
        <v>121</v>
      </c>
      <c r="B11" s="172"/>
      <c r="C11" s="172"/>
      <c r="D11" s="172"/>
      <c r="E11" s="172"/>
      <c r="F11" s="172"/>
      <c r="G11" s="78">
        <v>5</v>
      </c>
      <c r="H11" s="79">
        <v>0</v>
      </c>
      <c r="I11" s="79">
        <v>0</v>
      </c>
    </row>
    <row r="12" spans="1:9" x14ac:dyDescent="0.2">
      <c r="A12" s="172" t="s">
        <v>122</v>
      </c>
      <c r="B12" s="172"/>
      <c r="C12" s="172"/>
      <c r="D12" s="172"/>
      <c r="E12" s="172"/>
      <c r="F12" s="172"/>
      <c r="G12" s="78">
        <v>6</v>
      </c>
      <c r="H12" s="79">
        <f>30759279-1382594</f>
        <v>29376685</v>
      </c>
      <c r="I12" s="79">
        <v>20293140</v>
      </c>
    </row>
    <row r="13" spans="1:9" ht="16.5" customHeight="1" x14ac:dyDescent="0.2">
      <c r="A13" s="174" t="s">
        <v>366</v>
      </c>
      <c r="B13" s="174"/>
      <c r="C13" s="174"/>
      <c r="D13" s="174"/>
      <c r="E13" s="174"/>
      <c r="F13" s="174"/>
      <c r="G13" s="80">
        <v>7</v>
      </c>
      <c r="H13" s="81">
        <f>H14+H15+H19+H23+H24+H25+H28+H35</f>
        <v>248278441</v>
      </c>
      <c r="I13" s="81">
        <f>I14+I15+I19+I23+I24+I25+I28+I35</f>
        <v>271144379</v>
      </c>
    </row>
    <row r="14" spans="1:9" x14ac:dyDescent="0.2">
      <c r="A14" s="172" t="s">
        <v>107</v>
      </c>
      <c r="B14" s="172"/>
      <c r="C14" s="172"/>
      <c r="D14" s="172"/>
      <c r="E14" s="172"/>
      <c r="F14" s="172"/>
      <c r="G14" s="78">
        <v>8</v>
      </c>
      <c r="H14" s="79">
        <v>0</v>
      </c>
      <c r="I14" s="79">
        <v>0</v>
      </c>
    </row>
    <row r="15" spans="1:9" x14ac:dyDescent="0.2">
      <c r="A15" s="209" t="s">
        <v>437</v>
      </c>
      <c r="B15" s="209"/>
      <c r="C15" s="209"/>
      <c r="D15" s="209"/>
      <c r="E15" s="209"/>
      <c r="F15" s="209"/>
      <c r="G15" s="80">
        <v>9</v>
      </c>
      <c r="H15" s="81">
        <f>SUM(H16:H18)</f>
        <v>169713546</v>
      </c>
      <c r="I15" s="81">
        <f>SUM(I16:I18)</f>
        <v>182228151</v>
      </c>
    </row>
    <row r="16" spans="1:9" x14ac:dyDescent="0.2">
      <c r="A16" s="208" t="s">
        <v>123</v>
      </c>
      <c r="B16" s="208"/>
      <c r="C16" s="208"/>
      <c r="D16" s="208"/>
      <c r="E16" s="208"/>
      <c r="F16" s="208"/>
      <c r="G16" s="78">
        <v>10</v>
      </c>
      <c r="H16" s="79">
        <v>56169020</v>
      </c>
      <c r="I16" s="79">
        <v>55039358</v>
      </c>
    </row>
    <row r="17" spans="1:9" x14ac:dyDescent="0.2">
      <c r="A17" s="208" t="s">
        <v>124</v>
      </c>
      <c r="B17" s="208"/>
      <c r="C17" s="208"/>
      <c r="D17" s="208"/>
      <c r="E17" s="208"/>
      <c r="F17" s="208"/>
      <c r="G17" s="78">
        <v>11</v>
      </c>
      <c r="H17" s="79">
        <v>0</v>
      </c>
      <c r="I17" s="79">
        <v>0</v>
      </c>
    </row>
    <row r="18" spans="1:9" x14ac:dyDescent="0.2">
      <c r="A18" s="208" t="s">
        <v>125</v>
      </c>
      <c r="B18" s="208"/>
      <c r="C18" s="208"/>
      <c r="D18" s="208"/>
      <c r="E18" s="208"/>
      <c r="F18" s="208"/>
      <c r="G18" s="78">
        <v>12</v>
      </c>
      <c r="H18" s="79">
        <v>113544526</v>
      </c>
      <c r="I18" s="79">
        <v>127188793</v>
      </c>
    </row>
    <row r="19" spans="1:9" x14ac:dyDescent="0.2">
      <c r="A19" s="209" t="s">
        <v>438</v>
      </c>
      <c r="B19" s="209"/>
      <c r="C19" s="209"/>
      <c r="D19" s="209"/>
      <c r="E19" s="209"/>
      <c r="F19" s="209"/>
      <c r="G19" s="80">
        <v>13</v>
      </c>
      <c r="H19" s="81">
        <f>SUM(H20:H22)</f>
        <v>35810827</v>
      </c>
      <c r="I19" s="81">
        <f>SUM(I20:I22)</f>
        <v>43557052</v>
      </c>
    </row>
    <row r="20" spans="1:9" x14ac:dyDescent="0.2">
      <c r="A20" s="208" t="s">
        <v>108</v>
      </c>
      <c r="B20" s="208"/>
      <c r="C20" s="208"/>
      <c r="D20" s="208"/>
      <c r="E20" s="208"/>
      <c r="F20" s="208"/>
      <c r="G20" s="78">
        <v>14</v>
      </c>
      <c r="H20" s="79">
        <v>19971055</v>
      </c>
      <c r="I20" s="79">
        <v>24294282</v>
      </c>
    </row>
    <row r="21" spans="1:9" x14ac:dyDescent="0.2">
      <c r="A21" s="208" t="s">
        <v>109</v>
      </c>
      <c r="B21" s="208"/>
      <c r="C21" s="208"/>
      <c r="D21" s="208"/>
      <c r="E21" s="208"/>
      <c r="F21" s="208"/>
      <c r="G21" s="78">
        <v>15</v>
      </c>
      <c r="H21" s="79">
        <v>9290663</v>
      </c>
      <c r="I21" s="79">
        <v>11374978</v>
      </c>
    </row>
    <row r="22" spans="1:9" x14ac:dyDescent="0.2">
      <c r="A22" s="208" t="s">
        <v>110</v>
      </c>
      <c r="B22" s="208"/>
      <c r="C22" s="208"/>
      <c r="D22" s="208"/>
      <c r="E22" s="208"/>
      <c r="F22" s="208"/>
      <c r="G22" s="78">
        <v>16</v>
      </c>
      <c r="H22" s="79">
        <v>6549109</v>
      </c>
      <c r="I22" s="79">
        <v>7887792</v>
      </c>
    </row>
    <row r="23" spans="1:9" x14ac:dyDescent="0.2">
      <c r="A23" s="172" t="s">
        <v>111</v>
      </c>
      <c r="B23" s="172"/>
      <c r="C23" s="172"/>
      <c r="D23" s="172"/>
      <c r="E23" s="172"/>
      <c r="F23" s="172"/>
      <c r="G23" s="78">
        <v>17</v>
      </c>
      <c r="H23" s="79">
        <v>18976221</v>
      </c>
      <c r="I23" s="79">
        <v>21915546</v>
      </c>
    </row>
    <row r="24" spans="1:9" x14ac:dyDescent="0.2">
      <c r="A24" s="172" t="s">
        <v>112</v>
      </c>
      <c r="B24" s="172"/>
      <c r="C24" s="172"/>
      <c r="D24" s="172"/>
      <c r="E24" s="172"/>
      <c r="F24" s="172"/>
      <c r="G24" s="78">
        <v>18</v>
      </c>
      <c r="H24" s="79">
        <v>19394707</v>
      </c>
      <c r="I24" s="79">
        <v>21863951</v>
      </c>
    </row>
    <row r="25" spans="1:9" x14ac:dyDescent="0.2">
      <c r="A25" s="209" t="s">
        <v>439</v>
      </c>
      <c r="B25" s="209"/>
      <c r="C25" s="209"/>
      <c r="D25" s="209"/>
      <c r="E25" s="209"/>
      <c r="F25" s="209"/>
      <c r="G25" s="80">
        <v>19</v>
      </c>
      <c r="H25" s="81">
        <f>H26+H27</f>
        <v>52858</v>
      </c>
      <c r="I25" s="81">
        <f>I26+I27</f>
        <v>25623</v>
      </c>
    </row>
    <row r="26" spans="1:9" x14ac:dyDescent="0.2">
      <c r="A26" s="208" t="s">
        <v>126</v>
      </c>
      <c r="B26" s="208"/>
      <c r="C26" s="208"/>
      <c r="D26" s="208"/>
      <c r="E26" s="208"/>
      <c r="F26" s="208"/>
      <c r="G26" s="78">
        <v>20</v>
      </c>
      <c r="H26" s="79">
        <v>0</v>
      </c>
      <c r="I26" s="79">
        <v>0</v>
      </c>
    </row>
    <row r="27" spans="1:9" x14ac:dyDescent="0.2">
      <c r="A27" s="208" t="s">
        <v>127</v>
      </c>
      <c r="B27" s="208"/>
      <c r="C27" s="208"/>
      <c r="D27" s="208"/>
      <c r="E27" s="208"/>
      <c r="F27" s="208"/>
      <c r="G27" s="78">
        <v>21</v>
      </c>
      <c r="H27" s="79">
        <v>52858</v>
      </c>
      <c r="I27" s="79">
        <v>25623</v>
      </c>
    </row>
    <row r="28" spans="1:9" x14ac:dyDescent="0.2">
      <c r="A28" s="209" t="s">
        <v>440</v>
      </c>
      <c r="B28" s="209"/>
      <c r="C28" s="209"/>
      <c r="D28" s="209"/>
      <c r="E28" s="209"/>
      <c r="F28" s="209"/>
      <c r="G28" s="80">
        <v>22</v>
      </c>
      <c r="H28" s="81">
        <f>SUM(H29:H34)</f>
        <v>238610</v>
      </c>
      <c r="I28" s="81">
        <f>SUM(I29:I34)</f>
        <v>251728</v>
      </c>
    </row>
    <row r="29" spans="1:9" x14ac:dyDescent="0.2">
      <c r="A29" s="208" t="s">
        <v>128</v>
      </c>
      <c r="B29" s="208"/>
      <c r="C29" s="208"/>
      <c r="D29" s="208"/>
      <c r="E29" s="208"/>
      <c r="F29" s="208"/>
      <c r="G29" s="78">
        <v>23</v>
      </c>
      <c r="H29" s="79">
        <v>383</v>
      </c>
      <c r="I29" s="79">
        <v>50000</v>
      </c>
    </row>
    <row r="30" spans="1:9" x14ac:dyDescent="0.2">
      <c r="A30" s="208" t="s">
        <v>129</v>
      </c>
      <c r="B30" s="208"/>
      <c r="C30" s="208"/>
      <c r="D30" s="208"/>
      <c r="E30" s="208"/>
      <c r="F30" s="208"/>
      <c r="G30" s="78">
        <v>24</v>
      </c>
      <c r="H30" s="79">
        <v>0</v>
      </c>
      <c r="I30" s="79">
        <v>0</v>
      </c>
    </row>
    <row r="31" spans="1:9" x14ac:dyDescent="0.2">
      <c r="A31" s="208" t="s">
        <v>130</v>
      </c>
      <c r="B31" s="208"/>
      <c r="C31" s="208"/>
      <c r="D31" s="208"/>
      <c r="E31" s="208"/>
      <c r="F31" s="208"/>
      <c r="G31" s="78">
        <v>25</v>
      </c>
      <c r="H31" s="79">
        <v>70721</v>
      </c>
      <c r="I31" s="79">
        <v>68730</v>
      </c>
    </row>
    <row r="32" spans="1:9" x14ac:dyDescent="0.2">
      <c r="A32" s="208" t="s">
        <v>131</v>
      </c>
      <c r="B32" s="208"/>
      <c r="C32" s="208"/>
      <c r="D32" s="208"/>
      <c r="E32" s="208"/>
      <c r="F32" s="208"/>
      <c r="G32" s="78">
        <v>26</v>
      </c>
      <c r="H32" s="79">
        <v>0</v>
      </c>
      <c r="I32" s="79">
        <v>0</v>
      </c>
    </row>
    <row r="33" spans="1:9" x14ac:dyDescent="0.2">
      <c r="A33" s="208" t="s">
        <v>132</v>
      </c>
      <c r="B33" s="208"/>
      <c r="C33" s="208"/>
      <c r="D33" s="208"/>
      <c r="E33" s="208"/>
      <c r="F33" s="208"/>
      <c r="G33" s="78">
        <v>27</v>
      </c>
      <c r="H33" s="79">
        <v>0</v>
      </c>
      <c r="I33" s="79">
        <v>0</v>
      </c>
    </row>
    <row r="34" spans="1:9" x14ac:dyDescent="0.2">
      <c r="A34" s="208" t="s">
        <v>133</v>
      </c>
      <c r="B34" s="208"/>
      <c r="C34" s="208"/>
      <c r="D34" s="208"/>
      <c r="E34" s="208"/>
      <c r="F34" s="208"/>
      <c r="G34" s="78">
        <v>28</v>
      </c>
      <c r="H34" s="79">
        <v>167506</v>
      </c>
      <c r="I34" s="79">
        <v>132998</v>
      </c>
    </row>
    <row r="35" spans="1:9" x14ac:dyDescent="0.2">
      <c r="A35" s="172" t="s">
        <v>113</v>
      </c>
      <c r="B35" s="172"/>
      <c r="C35" s="172"/>
      <c r="D35" s="172"/>
      <c r="E35" s="172"/>
      <c r="F35" s="172"/>
      <c r="G35" s="78">
        <v>29</v>
      </c>
      <c r="H35" s="79">
        <v>4091672</v>
      </c>
      <c r="I35" s="79">
        <v>1302328</v>
      </c>
    </row>
    <row r="36" spans="1:9" x14ac:dyDescent="0.2">
      <c r="A36" s="174" t="s">
        <v>367</v>
      </c>
      <c r="B36" s="174"/>
      <c r="C36" s="174"/>
      <c r="D36" s="174"/>
      <c r="E36" s="174"/>
      <c r="F36" s="174"/>
      <c r="G36" s="80">
        <v>30</v>
      </c>
      <c r="H36" s="81">
        <f>SUM(H37:H46)</f>
        <v>9461528</v>
      </c>
      <c r="I36" s="81">
        <f>SUM(I37:I46)</f>
        <v>11724033</v>
      </c>
    </row>
    <row r="37" spans="1:9" x14ac:dyDescent="0.2">
      <c r="A37" s="172" t="s">
        <v>134</v>
      </c>
      <c r="B37" s="172"/>
      <c r="C37" s="172"/>
      <c r="D37" s="172"/>
      <c r="E37" s="172"/>
      <c r="F37" s="172"/>
      <c r="G37" s="78">
        <v>31</v>
      </c>
      <c r="H37" s="79">
        <v>92906</v>
      </c>
      <c r="I37" s="79">
        <v>133549</v>
      </c>
    </row>
    <row r="38" spans="1:9" ht="25.15" customHeight="1" x14ac:dyDescent="0.2">
      <c r="A38" s="172" t="s">
        <v>135</v>
      </c>
      <c r="B38" s="172"/>
      <c r="C38" s="172"/>
      <c r="D38" s="172"/>
      <c r="E38" s="172"/>
      <c r="F38" s="172"/>
      <c r="G38" s="78">
        <v>32</v>
      </c>
      <c r="H38" s="79">
        <v>0</v>
      </c>
      <c r="I38" s="79">
        <v>0</v>
      </c>
    </row>
    <row r="39" spans="1:9" ht="28.15" customHeight="1" x14ac:dyDescent="0.2">
      <c r="A39" s="172" t="s">
        <v>136</v>
      </c>
      <c r="B39" s="172"/>
      <c r="C39" s="172"/>
      <c r="D39" s="172"/>
      <c r="E39" s="172"/>
      <c r="F39" s="172"/>
      <c r="G39" s="78">
        <v>33</v>
      </c>
      <c r="H39" s="79">
        <v>0</v>
      </c>
      <c r="I39" s="79">
        <v>0</v>
      </c>
    </row>
    <row r="40" spans="1:9" ht="28.15" customHeight="1" x14ac:dyDescent="0.2">
      <c r="A40" s="172" t="s">
        <v>137</v>
      </c>
      <c r="B40" s="172"/>
      <c r="C40" s="172"/>
      <c r="D40" s="172"/>
      <c r="E40" s="172"/>
      <c r="F40" s="172"/>
      <c r="G40" s="78">
        <v>34</v>
      </c>
      <c r="H40" s="79">
        <v>3202</v>
      </c>
      <c r="I40" s="79">
        <v>6747</v>
      </c>
    </row>
    <row r="41" spans="1:9" ht="22.9" customHeight="1" x14ac:dyDescent="0.2">
      <c r="A41" s="172" t="s">
        <v>138</v>
      </c>
      <c r="B41" s="172"/>
      <c r="C41" s="172"/>
      <c r="D41" s="172"/>
      <c r="E41" s="172"/>
      <c r="F41" s="172"/>
      <c r="G41" s="78">
        <v>35</v>
      </c>
      <c r="H41" s="79">
        <v>0</v>
      </c>
      <c r="I41" s="79">
        <v>0</v>
      </c>
    </row>
    <row r="42" spans="1:9" x14ac:dyDescent="0.2">
      <c r="A42" s="172" t="s">
        <v>139</v>
      </c>
      <c r="B42" s="172"/>
      <c r="C42" s="172"/>
      <c r="D42" s="172"/>
      <c r="E42" s="172"/>
      <c r="F42" s="172"/>
      <c r="G42" s="78">
        <v>36</v>
      </c>
      <c r="H42" s="79">
        <v>0</v>
      </c>
      <c r="I42" s="79">
        <v>0</v>
      </c>
    </row>
    <row r="43" spans="1:9" x14ac:dyDescent="0.2">
      <c r="A43" s="172" t="s">
        <v>140</v>
      </c>
      <c r="B43" s="172"/>
      <c r="C43" s="172"/>
      <c r="D43" s="172"/>
      <c r="E43" s="172"/>
      <c r="F43" s="172"/>
      <c r="G43" s="78">
        <v>37</v>
      </c>
      <c r="H43" s="79">
        <v>1459532</v>
      </c>
      <c r="I43" s="79">
        <v>2152196</v>
      </c>
    </row>
    <row r="44" spans="1:9" x14ac:dyDescent="0.2">
      <c r="A44" s="172" t="s">
        <v>141</v>
      </c>
      <c r="B44" s="172"/>
      <c r="C44" s="172"/>
      <c r="D44" s="172"/>
      <c r="E44" s="172"/>
      <c r="F44" s="172"/>
      <c r="G44" s="78">
        <v>38</v>
      </c>
      <c r="H44" s="79">
        <v>7905888</v>
      </c>
      <c r="I44" s="79">
        <v>9427501</v>
      </c>
    </row>
    <row r="45" spans="1:9" x14ac:dyDescent="0.2">
      <c r="A45" s="172" t="s">
        <v>142</v>
      </c>
      <c r="B45" s="172"/>
      <c r="C45" s="172"/>
      <c r="D45" s="172"/>
      <c r="E45" s="172"/>
      <c r="F45" s="172"/>
      <c r="G45" s="78">
        <v>39</v>
      </c>
      <c r="H45" s="79">
        <v>0</v>
      </c>
      <c r="I45" s="79">
        <v>0</v>
      </c>
    </row>
    <row r="46" spans="1:9" x14ac:dyDescent="0.2">
      <c r="A46" s="172" t="s">
        <v>143</v>
      </c>
      <c r="B46" s="172"/>
      <c r="C46" s="172"/>
      <c r="D46" s="172"/>
      <c r="E46" s="172"/>
      <c r="F46" s="172"/>
      <c r="G46" s="78">
        <v>40</v>
      </c>
      <c r="H46" s="79">
        <v>0</v>
      </c>
      <c r="I46" s="79">
        <v>4040</v>
      </c>
    </row>
    <row r="47" spans="1:9" x14ac:dyDescent="0.2">
      <c r="A47" s="174" t="s">
        <v>368</v>
      </c>
      <c r="B47" s="174"/>
      <c r="C47" s="174"/>
      <c r="D47" s="174"/>
      <c r="E47" s="174"/>
      <c r="F47" s="174"/>
      <c r="G47" s="80">
        <v>41</v>
      </c>
      <c r="H47" s="81">
        <f>SUM(H48:H54)</f>
        <v>11291406</v>
      </c>
      <c r="I47" s="81">
        <f>SUM(I48:I54)</f>
        <v>15321457</v>
      </c>
    </row>
    <row r="48" spans="1:9" ht="23.45" customHeight="1" x14ac:dyDescent="0.2">
      <c r="A48" s="172" t="s">
        <v>144</v>
      </c>
      <c r="B48" s="172"/>
      <c r="C48" s="172"/>
      <c r="D48" s="172"/>
      <c r="E48" s="172"/>
      <c r="F48" s="172"/>
      <c r="G48" s="78">
        <v>42</v>
      </c>
      <c r="H48" s="79">
        <v>1165082</v>
      </c>
      <c r="I48" s="79">
        <v>1553359</v>
      </c>
    </row>
    <row r="49" spans="1:9" x14ac:dyDescent="0.2">
      <c r="A49" s="205" t="s">
        <v>145</v>
      </c>
      <c r="B49" s="205"/>
      <c r="C49" s="205"/>
      <c r="D49" s="205"/>
      <c r="E49" s="205"/>
      <c r="F49" s="205"/>
      <c r="G49" s="78">
        <v>43</v>
      </c>
      <c r="H49" s="79">
        <v>0</v>
      </c>
      <c r="I49" s="79">
        <v>0</v>
      </c>
    </row>
    <row r="50" spans="1:9" x14ac:dyDescent="0.2">
      <c r="A50" s="205" t="s">
        <v>146</v>
      </c>
      <c r="B50" s="205"/>
      <c r="C50" s="205"/>
      <c r="D50" s="205"/>
      <c r="E50" s="205"/>
      <c r="F50" s="205"/>
      <c r="G50" s="78">
        <v>44</v>
      </c>
      <c r="H50" s="79">
        <v>1780110</v>
      </c>
      <c r="I50" s="79">
        <v>3440737</v>
      </c>
    </row>
    <row r="51" spans="1:9" x14ac:dyDescent="0.2">
      <c r="A51" s="205" t="s">
        <v>147</v>
      </c>
      <c r="B51" s="205"/>
      <c r="C51" s="205"/>
      <c r="D51" s="205"/>
      <c r="E51" s="205"/>
      <c r="F51" s="205"/>
      <c r="G51" s="78">
        <v>45</v>
      </c>
      <c r="H51" s="79">
        <v>8341056</v>
      </c>
      <c r="I51" s="79">
        <v>10327361</v>
      </c>
    </row>
    <row r="52" spans="1:9" x14ac:dyDescent="0.2">
      <c r="A52" s="205" t="s">
        <v>148</v>
      </c>
      <c r="B52" s="205"/>
      <c r="C52" s="205"/>
      <c r="D52" s="205"/>
      <c r="E52" s="205"/>
      <c r="F52" s="205"/>
      <c r="G52" s="78">
        <v>46</v>
      </c>
      <c r="H52" s="79">
        <v>0</v>
      </c>
      <c r="I52" s="79">
        <v>0</v>
      </c>
    </row>
    <row r="53" spans="1:9" x14ac:dyDescent="0.2">
      <c r="A53" s="205" t="s">
        <v>149</v>
      </c>
      <c r="B53" s="205"/>
      <c r="C53" s="205"/>
      <c r="D53" s="205"/>
      <c r="E53" s="205"/>
      <c r="F53" s="205"/>
      <c r="G53" s="78">
        <v>47</v>
      </c>
      <c r="H53" s="79">
        <v>0</v>
      </c>
      <c r="I53" s="79">
        <v>0</v>
      </c>
    </row>
    <row r="54" spans="1:9" x14ac:dyDescent="0.2">
      <c r="A54" s="205" t="s">
        <v>150</v>
      </c>
      <c r="B54" s="205"/>
      <c r="C54" s="205"/>
      <c r="D54" s="205"/>
      <c r="E54" s="205"/>
      <c r="F54" s="205"/>
      <c r="G54" s="78">
        <v>48</v>
      </c>
      <c r="H54" s="79">
        <v>5158</v>
      </c>
      <c r="I54" s="79">
        <v>0</v>
      </c>
    </row>
    <row r="55" spans="1:9" ht="30.6" customHeight="1" x14ac:dyDescent="0.2">
      <c r="A55" s="173" t="s">
        <v>151</v>
      </c>
      <c r="B55" s="173"/>
      <c r="C55" s="173"/>
      <c r="D55" s="173"/>
      <c r="E55" s="173"/>
      <c r="F55" s="173"/>
      <c r="G55" s="78">
        <v>49</v>
      </c>
      <c r="H55" s="79">
        <v>0</v>
      </c>
      <c r="I55" s="79">
        <v>0</v>
      </c>
    </row>
    <row r="56" spans="1:9" x14ac:dyDescent="0.2">
      <c r="A56" s="173" t="s">
        <v>152</v>
      </c>
      <c r="B56" s="173"/>
      <c r="C56" s="173"/>
      <c r="D56" s="173"/>
      <c r="E56" s="173"/>
      <c r="F56" s="173"/>
      <c r="G56" s="78">
        <v>50</v>
      </c>
      <c r="H56" s="79">
        <v>0</v>
      </c>
      <c r="I56" s="79">
        <v>0</v>
      </c>
    </row>
    <row r="57" spans="1:9" ht="28.9" customHeight="1" x14ac:dyDescent="0.2">
      <c r="A57" s="173" t="s">
        <v>153</v>
      </c>
      <c r="B57" s="173"/>
      <c r="C57" s="173"/>
      <c r="D57" s="173"/>
      <c r="E57" s="173"/>
      <c r="F57" s="173"/>
      <c r="G57" s="78">
        <v>51</v>
      </c>
      <c r="H57" s="79">
        <v>0</v>
      </c>
      <c r="I57" s="79">
        <v>0</v>
      </c>
    </row>
    <row r="58" spans="1:9" x14ac:dyDescent="0.2">
      <c r="A58" s="173" t="s">
        <v>154</v>
      </c>
      <c r="B58" s="173"/>
      <c r="C58" s="173"/>
      <c r="D58" s="173"/>
      <c r="E58" s="173"/>
      <c r="F58" s="173"/>
      <c r="G58" s="78">
        <v>52</v>
      </c>
      <c r="H58" s="79">
        <v>0</v>
      </c>
      <c r="I58" s="79">
        <v>0</v>
      </c>
    </row>
    <row r="59" spans="1:9" x14ac:dyDescent="0.2">
      <c r="A59" s="174" t="s">
        <v>369</v>
      </c>
      <c r="B59" s="174"/>
      <c r="C59" s="174"/>
      <c r="D59" s="174"/>
      <c r="E59" s="174"/>
      <c r="F59" s="174"/>
      <c r="G59" s="80">
        <v>53</v>
      </c>
      <c r="H59" s="81">
        <f>H7+H36+H55+H56</f>
        <v>261821974</v>
      </c>
      <c r="I59" s="81">
        <f>I7+I36+I55+I56</f>
        <v>266895007</v>
      </c>
    </row>
    <row r="60" spans="1:9" x14ac:dyDescent="0.2">
      <c r="A60" s="174" t="s">
        <v>370</v>
      </c>
      <c r="B60" s="174"/>
      <c r="C60" s="174"/>
      <c r="D60" s="174"/>
      <c r="E60" s="174"/>
      <c r="F60" s="174"/>
      <c r="G60" s="80">
        <v>54</v>
      </c>
      <c r="H60" s="81">
        <f>H13+H47+H57+H58</f>
        <v>259569847</v>
      </c>
      <c r="I60" s="81">
        <f>I13+I47+I57+I58</f>
        <v>286465836</v>
      </c>
    </row>
    <row r="61" spans="1:9" x14ac:dyDescent="0.2">
      <c r="A61" s="174" t="s">
        <v>372</v>
      </c>
      <c r="B61" s="174"/>
      <c r="C61" s="174"/>
      <c r="D61" s="174"/>
      <c r="E61" s="174"/>
      <c r="F61" s="174"/>
      <c r="G61" s="80">
        <v>55</v>
      </c>
      <c r="H61" s="81">
        <f>H59-H60</f>
        <v>2252127</v>
      </c>
      <c r="I61" s="81">
        <f>I59-I60</f>
        <v>-19570829</v>
      </c>
    </row>
    <row r="62" spans="1:9" x14ac:dyDescent="0.2">
      <c r="A62" s="207" t="s">
        <v>373</v>
      </c>
      <c r="B62" s="207"/>
      <c r="C62" s="207"/>
      <c r="D62" s="207"/>
      <c r="E62" s="207"/>
      <c r="F62" s="207"/>
      <c r="G62" s="80">
        <v>56</v>
      </c>
      <c r="H62" s="81">
        <f>+IF((H59-H60)&gt;0,(H59-H60),0)</f>
        <v>2252127</v>
      </c>
      <c r="I62" s="81">
        <f>+IF((I59-I60)&gt;0,(I59-I60),0)</f>
        <v>0</v>
      </c>
    </row>
    <row r="63" spans="1:9" x14ac:dyDescent="0.2">
      <c r="A63" s="207" t="s">
        <v>374</v>
      </c>
      <c r="B63" s="207"/>
      <c r="C63" s="207"/>
      <c r="D63" s="207"/>
      <c r="E63" s="207"/>
      <c r="F63" s="207"/>
      <c r="G63" s="80">
        <v>57</v>
      </c>
      <c r="H63" s="81">
        <f>+IF((H59-H60)&lt;0,(H59-H60),0)</f>
        <v>0</v>
      </c>
      <c r="I63" s="81">
        <f>+IF((I59-I60)&lt;0,(I59-I60),0)</f>
        <v>-19570829</v>
      </c>
    </row>
    <row r="64" spans="1:9" x14ac:dyDescent="0.2">
      <c r="A64" s="173" t="s">
        <v>114</v>
      </c>
      <c r="B64" s="173"/>
      <c r="C64" s="173"/>
      <c r="D64" s="173"/>
      <c r="E64" s="173"/>
      <c r="F64" s="173"/>
      <c r="G64" s="78">
        <v>58</v>
      </c>
      <c r="H64" s="79">
        <v>0</v>
      </c>
      <c r="I64" s="79">
        <v>0</v>
      </c>
    </row>
    <row r="65" spans="1:9" x14ac:dyDescent="0.2">
      <c r="A65" s="174" t="s">
        <v>375</v>
      </c>
      <c r="B65" s="174"/>
      <c r="C65" s="174"/>
      <c r="D65" s="174"/>
      <c r="E65" s="174"/>
      <c r="F65" s="174"/>
      <c r="G65" s="80">
        <v>59</v>
      </c>
      <c r="H65" s="81">
        <f>H61-H64</f>
        <v>2252127</v>
      </c>
      <c r="I65" s="81">
        <f>I61-I64</f>
        <v>-19570829</v>
      </c>
    </row>
    <row r="66" spans="1:9" x14ac:dyDescent="0.2">
      <c r="A66" s="207" t="s">
        <v>376</v>
      </c>
      <c r="B66" s="207"/>
      <c r="C66" s="207"/>
      <c r="D66" s="207"/>
      <c r="E66" s="207"/>
      <c r="F66" s="207"/>
      <c r="G66" s="80">
        <v>60</v>
      </c>
      <c r="H66" s="81">
        <f>+IF((H61-H64)&gt;0,(H61-H64),0)</f>
        <v>2252127</v>
      </c>
      <c r="I66" s="81">
        <f>+IF((I61-I64)&gt;0,(I61-I64),0)</f>
        <v>0</v>
      </c>
    </row>
    <row r="67" spans="1:9" x14ac:dyDescent="0.2">
      <c r="A67" s="207" t="s">
        <v>377</v>
      </c>
      <c r="B67" s="207"/>
      <c r="C67" s="207"/>
      <c r="D67" s="207"/>
      <c r="E67" s="207"/>
      <c r="F67" s="207"/>
      <c r="G67" s="80">
        <v>61</v>
      </c>
      <c r="H67" s="81">
        <f>+IF((H61-H64)&lt;0,(H61-H64),0)</f>
        <v>0</v>
      </c>
      <c r="I67" s="81">
        <f>+IF((I61-I64)&lt;0,(I61-I64),0)</f>
        <v>-19570829</v>
      </c>
    </row>
    <row r="68" spans="1:9" x14ac:dyDescent="0.2">
      <c r="A68" s="178" t="s">
        <v>155</v>
      </c>
      <c r="B68" s="178"/>
      <c r="C68" s="178"/>
      <c r="D68" s="178"/>
      <c r="E68" s="178"/>
      <c r="F68" s="178"/>
      <c r="G68" s="199"/>
      <c r="H68" s="199"/>
      <c r="I68" s="199"/>
    </row>
    <row r="69" spans="1:9" ht="25.9" customHeight="1" x14ac:dyDescent="0.2">
      <c r="A69" s="174" t="s">
        <v>378</v>
      </c>
      <c r="B69" s="174"/>
      <c r="C69" s="174"/>
      <c r="D69" s="174"/>
      <c r="E69" s="174"/>
      <c r="F69" s="174"/>
      <c r="G69" s="80">
        <v>62</v>
      </c>
      <c r="H69" s="81">
        <f>H70-H71</f>
        <v>0</v>
      </c>
      <c r="I69" s="81">
        <f>I70-I71</f>
        <v>0</v>
      </c>
    </row>
    <row r="70" spans="1:9" x14ac:dyDescent="0.2">
      <c r="A70" s="205" t="s">
        <v>156</v>
      </c>
      <c r="B70" s="205"/>
      <c r="C70" s="205"/>
      <c r="D70" s="205"/>
      <c r="E70" s="205"/>
      <c r="F70" s="205"/>
      <c r="G70" s="78">
        <v>63</v>
      </c>
      <c r="H70" s="79">
        <v>0</v>
      </c>
      <c r="I70" s="79">
        <v>0</v>
      </c>
    </row>
    <row r="71" spans="1:9" x14ac:dyDescent="0.2">
      <c r="A71" s="205" t="s">
        <v>157</v>
      </c>
      <c r="B71" s="205"/>
      <c r="C71" s="205"/>
      <c r="D71" s="205"/>
      <c r="E71" s="205"/>
      <c r="F71" s="205"/>
      <c r="G71" s="78">
        <v>64</v>
      </c>
      <c r="H71" s="79">
        <v>0</v>
      </c>
      <c r="I71" s="79">
        <v>0</v>
      </c>
    </row>
    <row r="72" spans="1:9" x14ac:dyDescent="0.2">
      <c r="A72" s="173" t="s">
        <v>158</v>
      </c>
      <c r="B72" s="173"/>
      <c r="C72" s="173"/>
      <c r="D72" s="173"/>
      <c r="E72" s="173"/>
      <c r="F72" s="173"/>
      <c r="G72" s="78">
        <v>65</v>
      </c>
      <c r="H72" s="79">
        <v>0</v>
      </c>
      <c r="I72" s="79">
        <v>0</v>
      </c>
    </row>
    <row r="73" spans="1:9" x14ac:dyDescent="0.2">
      <c r="A73" s="207" t="s">
        <v>379</v>
      </c>
      <c r="B73" s="207"/>
      <c r="C73" s="207"/>
      <c r="D73" s="207"/>
      <c r="E73" s="207"/>
      <c r="F73" s="207"/>
      <c r="G73" s="80">
        <v>66</v>
      </c>
      <c r="H73" s="87">
        <v>0</v>
      </c>
      <c r="I73" s="87">
        <v>0</v>
      </c>
    </row>
    <row r="74" spans="1:9" x14ac:dyDescent="0.2">
      <c r="A74" s="207" t="s">
        <v>380</v>
      </c>
      <c r="B74" s="207"/>
      <c r="C74" s="207"/>
      <c r="D74" s="207"/>
      <c r="E74" s="207"/>
      <c r="F74" s="207"/>
      <c r="G74" s="80">
        <v>67</v>
      </c>
      <c r="H74" s="87">
        <v>0</v>
      </c>
      <c r="I74" s="87">
        <v>0</v>
      </c>
    </row>
    <row r="75" spans="1:9" x14ac:dyDescent="0.2">
      <c r="A75" s="178" t="s">
        <v>159</v>
      </c>
      <c r="B75" s="178"/>
      <c r="C75" s="178"/>
      <c r="D75" s="178"/>
      <c r="E75" s="178"/>
      <c r="F75" s="178"/>
      <c r="G75" s="199"/>
      <c r="H75" s="199"/>
      <c r="I75" s="199"/>
    </row>
    <row r="76" spans="1:9" x14ac:dyDescent="0.2">
      <c r="A76" s="174" t="s">
        <v>381</v>
      </c>
      <c r="B76" s="174"/>
      <c r="C76" s="174"/>
      <c r="D76" s="174"/>
      <c r="E76" s="174"/>
      <c r="F76" s="174"/>
      <c r="G76" s="80">
        <v>68</v>
      </c>
      <c r="H76" s="87">
        <v>0</v>
      </c>
      <c r="I76" s="87">
        <v>0</v>
      </c>
    </row>
    <row r="77" spans="1:9" x14ac:dyDescent="0.2">
      <c r="A77" s="206" t="s">
        <v>382</v>
      </c>
      <c r="B77" s="206"/>
      <c r="C77" s="206"/>
      <c r="D77" s="206"/>
      <c r="E77" s="206"/>
      <c r="F77" s="206"/>
      <c r="G77" s="88">
        <v>69</v>
      </c>
      <c r="H77" s="89">
        <v>0</v>
      </c>
      <c r="I77" s="89">
        <v>0</v>
      </c>
    </row>
    <row r="78" spans="1:9" x14ac:dyDescent="0.2">
      <c r="A78" s="206" t="s">
        <v>383</v>
      </c>
      <c r="B78" s="206"/>
      <c r="C78" s="206"/>
      <c r="D78" s="206"/>
      <c r="E78" s="206"/>
      <c r="F78" s="206"/>
      <c r="G78" s="88">
        <v>70</v>
      </c>
      <c r="H78" s="89">
        <v>0</v>
      </c>
      <c r="I78" s="89">
        <v>0</v>
      </c>
    </row>
    <row r="79" spans="1:9" x14ac:dyDescent="0.2">
      <c r="A79" s="174" t="s">
        <v>384</v>
      </c>
      <c r="B79" s="174"/>
      <c r="C79" s="174"/>
      <c r="D79" s="174"/>
      <c r="E79" s="174"/>
      <c r="F79" s="174"/>
      <c r="G79" s="80">
        <v>71</v>
      </c>
      <c r="H79" s="87">
        <v>0</v>
      </c>
      <c r="I79" s="87">
        <v>0</v>
      </c>
    </row>
    <row r="80" spans="1:9" x14ac:dyDescent="0.2">
      <c r="A80" s="174" t="s">
        <v>385</v>
      </c>
      <c r="B80" s="174"/>
      <c r="C80" s="174"/>
      <c r="D80" s="174"/>
      <c r="E80" s="174"/>
      <c r="F80" s="174"/>
      <c r="G80" s="80">
        <v>72</v>
      </c>
      <c r="H80" s="87">
        <v>0</v>
      </c>
      <c r="I80" s="87">
        <v>0</v>
      </c>
    </row>
    <row r="81" spans="1:9" x14ac:dyDescent="0.2">
      <c r="A81" s="207" t="s">
        <v>386</v>
      </c>
      <c r="B81" s="207"/>
      <c r="C81" s="207"/>
      <c r="D81" s="207"/>
      <c r="E81" s="207"/>
      <c r="F81" s="207"/>
      <c r="G81" s="80">
        <v>73</v>
      </c>
      <c r="H81" s="87">
        <v>0</v>
      </c>
      <c r="I81" s="87">
        <v>0</v>
      </c>
    </row>
    <row r="82" spans="1:9" x14ac:dyDescent="0.2">
      <c r="A82" s="207" t="s">
        <v>387</v>
      </c>
      <c r="B82" s="207"/>
      <c r="C82" s="207"/>
      <c r="D82" s="207"/>
      <c r="E82" s="207"/>
      <c r="F82" s="207"/>
      <c r="G82" s="80">
        <v>74</v>
      </c>
      <c r="H82" s="87">
        <v>0</v>
      </c>
      <c r="I82" s="87">
        <v>0</v>
      </c>
    </row>
    <row r="83" spans="1:9" x14ac:dyDescent="0.2">
      <c r="A83" s="178" t="s">
        <v>115</v>
      </c>
      <c r="B83" s="178"/>
      <c r="C83" s="178"/>
      <c r="D83" s="178"/>
      <c r="E83" s="178"/>
      <c r="F83" s="178"/>
      <c r="G83" s="199"/>
      <c r="H83" s="199"/>
      <c r="I83" s="199"/>
    </row>
    <row r="84" spans="1:9" x14ac:dyDescent="0.2">
      <c r="A84" s="200" t="s">
        <v>388</v>
      </c>
      <c r="B84" s="200"/>
      <c r="C84" s="200"/>
      <c r="D84" s="200"/>
      <c r="E84" s="200"/>
      <c r="F84" s="200"/>
      <c r="G84" s="80">
        <v>75</v>
      </c>
      <c r="H84" s="90">
        <f>H85+H86</f>
        <v>0</v>
      </c>
      <c r="I84" s="90">
        <f>I85+I86</f>
        <v>0</v>
      </c>
    </row>
    <row r="85" spans="1:9" x14ac:dyDescent="0.2">
      <c r="A85" s="201" t="s">
        <v>160</v>
      </c>
      <c r="B85" s="201"/>
      <c r="C85" s="201"/>
      <c r="D85" s="201"/>
      <c r="E85" s="201"/>
      <c r="F85" s="201"/>
      <c r="G85" s="78">
        <v>76</v>
      </c>
      <c r="H85" s="91">
        <v>0</v>
      </c>
      <c r="I85" s="91">
        <v>0</v>
      </c>
    </row>
    <row r="86" spans="1:9" x14ac:dyDescent="0.2">
      <c r="A86" s="201" t="s">
        <v>161</v>
      </c>
      <c r="B86" s="201"/>
      <c r="C86" s="201"/>
      <c r="D86" s="201"/>
      <c r="E86" s="201"/>
      <c r="F86" s="201"/>
      <c r="G86" s="78">
        <v>77</v>
      </c>
      <c r="H86" s="91">
        <v>0</v>
      </c>
      <c r="I86" s="91">
        <v>0</v>
      </c>
    </row>
    <row r="87" spans="1:9" x14ac:dyDescent="0.2">
      <c r="A87" s="202" t="s">
        <v>117</v>
      </c>
      <c r="B87" s="202"/>
      <c r="C87" s="202"/>
      <c r="D87" s="202"/>
      <c r="E87" s="202"/>
      <c r="F87" s="202"/>
      <c r="G87" s="203"/>
      <c r="H87" s="203"/>
      <c r="I87" s="203"/>
    </row>
    <row r="88" spans="1:9" x14ac:dyDescent="0.2">
      <c r="A88" s="204" t="s">
        <v>162</v>
      </c>
      <c r="B88" s="204"/>
      <c r="C88" s="204"/>
      <c r="D88" s="204"/>
      <c r="E88" s="204"/>
      <c r="F88" s="204"/>
      <c r="G88" s="78">
        <v>78</v>
      </c>
      <c r="H88" s="91">
        <v>2252127</v>
      </c>
      <c r="I88" s="91">
        <f t="shared" ref="I88" si="0">I65</f>
        <v>-19570829</v>
      </c>
    </row>
    <row r="89" spans="1:9" ht="29.25" customHeight="1" x14ac:dyDescent="0.2">
      <c r="A89" s="198" t="s">
        <v>433</v>
      </c>
      <c r="B89" s="198"/>
      <c r="C89" s="198"/>
      <c r="D89" s="198"/>
      <c r="E89" s="198"/>
      <c r="F89" s="198"/>
      <c r="G89" s="80">
        <v>79</v>
      </c>
      <c r="H89" s="90">
        <f>H90+H97</f>
        <v>532970</v>
      </c>
      <c r="I89" s="90">
        <f>I90+I97</f>
        <v>7989998</v>
      </c>
    </row>
    <row r="90" spans="1:9" ht="24.6" customHeight="1" x14ac:dyDescent="0.2">
      <c r="A90" s="210" t="s">
        <v>441</v>
      </c>
      <c r="B90" s="210"/>
      <c r="C90" s="210"/>
      <c r="D90" s="210"/>
      <c r="E90" s="210"/>
      <c r="F90" s="210"/>
      <c r="G90" s="80">
        <v>80</v>
      </c>
      <c r="H90" s="90">
        <f>SUM(H91:H95)</f>
        <v>532970</v>
      </c>
      <c r="I90" s="90">
        <f>SUM(I91:I95)</f>
        <v>8053474</v>
      </c>
    </row>
    <row r="91" spans="1:9" ht="24.6" customHeight="1" x14ac:dyDescent="0.2">
      <c r="A91" s="205" t="s">
        <v>351</v>
      </c>
      <c r="B91" s="205"/>
      <c r="C91" s="205"/>
      <c r="D91" s="205"/>
      <c r="E91" s="205"/>
      <c r="F91" s="205"/>
      <c r="G91" s="80">
        <v>81</v>
      </c>
      <c r="H91" s="91">
        <v>532970</v>
      </c>
      <c r="I91" s="91">
        <v>8053474</v>
      </c>
    </row>
    <row r="92" spans="1:9" ht="39" customHeight="1" x14ac:dyDescent="0.2">
      <c r="A92" s="205" t="s">
        <v>352</v>
      </c>
      <c r="B92" s="205"/>
      <c r="C92" s="205"/>
      <c r="D92" s="205"/>
      <c r="E92" s="205"/>
      <c r="F92" s="205"/>
      <c r="G92" s="80">
        <v>82</v>
      </c>
      <c r="H92" s="91">
        <v>0</v>
      </c>
      <c r="I92" s="91">
        <v>0</v>
      </c>
    </row>
    <row r="93" spans="1:9" ht="44.25" customHeight="1" x14ac:dyDescent="0.2">
      <c r="A93" s="205" t="s">
        <v>353</v>
      </c>
      <c r="B93" s="205"/>
      <c r="C93" s="205"/>
      <c r="D93" s="205"/>
      <c r="E93" s="205"/>
      <c r="F93" s="205"/>
      <c r="G93" s="80">
        <v>83</v>
      </c>
      <c r="H93" s="91">
        <v>0</v>
      </c>
      <c r="I93" s="91">
        <v>0</v>
      </c>
    </row>
    <row r="94" spans="1:9" ht="16.5" customHeight="1" x14ac:dyDescent="0.2">
      <c r="A94" s="205" t="s">
        <v>354</v>
      </c>
      <c r="B94" s="205"/>
      <c r="C94" s="205"/>
      <c r="D94" s="205"/>
      <c r="E94" s="205"/>
      <c r="F94" s="205"/>
      <c r="G94" s="80">
        <v>84</v>
      </c>
      <c r="H94" s="91">
        <v>0</v>
      </c>
      <c r="I94" s="91">
        <v>0</v>
      </c>
    </row>
    <row r="95" spans="1:9" ht="13.5" customHeight="1" x14ac:dyDescent="0.2">
      <c r="A95" s="205" t="s">
        <v>355</v>
      </c>
      <c r="B95" s="205"/>
      <c r="C95" s="205"/>
      <c r="D95" s="205"/>
      <c r="E95" s="205"/>
      <c r="F95" s="205"/>
      <c r="G95" s="80">
        <v>85</v>
      </c>
      <c r="H95" s="91">
        <v>0</v>
      </c>
      <c r="I95" s="91">
        <v>0</v>
      </c>
    </row>
    <row r="96" spans="1:9" ht="24.6" customHeight="1" x14ac:dyDescent="0.2">
      <c r="A96" s="205" t="s">
        <v>356</v>
      </c>
      <c r="B96" s="205"/>
      <c r="C96" s="205"/>
      <c r="D96" s="205"/>
      <c r="E96" s="205"/>
      <c r="F96" s="205"/>
      <c r="G96" s="80">
        <v>86</v>
      </c>
      <c r="H96" s="91">
        <v>0</v>
      </c>
      <c r="I96" s="91">
        <v>1449625</v>
      </c>
    </row>
    <row r="97" spans="1:9" ht="24.6" customHeight="1" x14ac:dyDescent="0.2">
      <c r="A97" s="210" t="s">
        <v>434</v>
      </c>
      <c r="B97" s="210"/>
      <c r="C97" s="210"/>
      <c r="D97" s="210"/>
      <c r="E97" s="210"/>
      <c r="F97" s="210"/>
      <c r="G97" s="80">
        <v>87</v>
      </c>
      <c r="H97" s="90">
        <f>SUM(H98:H105)</f>
        <v>0</v>
      </c>
      <c r="I97" s="90">
        <f>SUM(I98:I105)</f>
        <v>-63476</v>
      </c>
    </row>
    <row r="98" spans="1:9" x14ac:dyDescent="0.2">
      <c r="A98" s="205" t="s">
        <v>163</v>
      </c>
      <c r="B98" s="205"/>
      <c r="C98" s="205"/>
      <c r="D98" s="205"/>
      <c r="E98" s="205"/>
      <c r="F98" s="205"/>
      <c r="G98" s="78">
        <v>88</v>
      </c>
      <c r="H98" s="91">
        <v>0</v>
      </c>
      <c r="I98" s="91">
        <v>0</v>
      </c>
    </row>
    <row r="99" spans="1:9" ht="35.25" customHeight="1" x14ac:dyDescent="0.2">
      <c r="A99" s="205" t="s">
        <v>357</v>
      </c>
      <c r="B99" s="205"/>
      <c r="C99" s="205"/>
      <c r="D99" s="205"/>
      <c r="E99" s="205"/>
      <c r="F99" s="205"/>
      <c r="G99" s="78">
        <v>89</v>
      </c>
      <c r="H99" s="91">
        <v>0</v>
      </c>
      <c r="I99" s="91">
        <v>0</v>
      </c>
    </row>
    <row r="100" spans="1:9" x14ac:dyDescent="0.2">
      <c r="A100" s="205" t="s">
        <v>358</v>
      </c>
      <c r="B100" s="205"/>
      <c r="C100" s="205"/>
      <c r="D100" s="205"/>
      <c r="E100" s="205"/>
      <c r="F100" s="205"/>
      <c r="G100" s="78">
        <v>90</v>
      </c>
      <c r="H100" s="91">
        <v>0</v>
      </c>
      <c r="I100" s="91">
        <v>0</v>
      </c>
    </row>
    <row r="101" spans="1:9" ht="33.75" customHeight="1" x14ac:dyDescent="0.2">
      <c r="A101" s="205" t="s">
        <v>359</v>
      </c>
      <c r="B101" s="205"/>
      <c r="C101" s="205"/>
      <c r="D101" s="205"/>
      <c r="E101" s="205"/>
      <c r="F101" s="205"/>
      <c r="G101" s="78">
        <v>91</v>
      </c>
      <c r="H101" s="91">
        <v>0</v>
      </c>
      <c r="I101" s="91">
        <v>0</v>
      </c>
    </row>
    <row r="102" spans="1:9" ht="29.25" customHeight="1" x14ac:dyDescent="0.2">
      <c r="A102" s="205" t="s">
        <v>360</v>
      </c>
      <c r="B102" s="205"/>
      <c r="C102" s="205"/>
      <c r="D102" s="205"/>
      <c r="E102" s="205"/>
      <c r="F102" s="205"/>
      <c r="G102" s="78">
        <v>92</v>
      </c>
      <c r="H102" s="91">
        <v>0</v>
      </c>
      <c r="I102" s="91">
        <v>0</v>
      </c>
    </row>
    <row r="103" spans="1:9" x14ac:dyDescent="0.2">
      <c r="A103" s="205" t="s">
        <v>361</v>
      </c>
      <c r="B103" s="205"/>
      <c r="C103" s="205"/>
      <c r="D103" s="205"/>
      <c r="E103" s="205"/>
      <c r="F103" s="205"/>
      <c r="G103" s="78">
        <v>93</v>
      </c>
      <c r="H103" s="91">
        <v>0</v>
      </c>
      <c r="I103" s="91">
        <v>0</v>
      </c>
    </row>
    <row r="104" spans="1:9" ht="24.75" customHeight="1" x14ac:dyDescent="0.2">
      <c r="A104" s="205" t="s">
        <v>362</v>
      </c>
      <c r="B104" s="205"/>
      <c r="C104" s="205"/>
      <c r="D104" s="205"/>
      <c r="E104" s="205"/>
      <c r="F104" s="205"/>
      <c r="G104" s="78">
        <v>94</v>
      </c>
      <c r="H104" s="91">
        <v>0</v>
      </c>
      <c r="I104" s="91">
        <v>0</v>
      </c>
    </row>
    <row r="105" spans="1:9" ht="15.75" customHeight="1" x14ac:dyDescent="0.2">
      <c r="A105" s="205" t="s">
        <v>363</v>
      </c>
      <c r="B105" s="205"/>
      <c r="C105" s="205"/>
      <c r="D105" s="205"/>
      <c r="E105" s="205"/>
      <c r="F105" s="205"/>
      <c r="G105" s="78">
        <v>95</v>
      </c>
      <c r="H105" s="91">
        <v>0</v>
      </c>
      <c r="I105" s="91">
        <f>-63476</f>
        <v>-63476</v>
      </c>
    </row>
    <row r="106" spans="1:9" ht="24.75" customHeight="1" x14ac:dyDescent="0.2">
      <c r="A106" s="205" t="s">
        <v>364</v>
      </c>
      <c r="B106" s="205"/>
      <c r="C106" s="205"/>
      <c r="D106" s="205"/>
      <c r="E106" s="205"/>
      <c r="F106" s="205"/>
      <c r="G106" s="78">
        <v>96</v>
      </c>
      <c r="H106" s="91">
        <v>0</v>
      </c>
      <c r="I106" s="91">
        <v>0</v>
      </c>
    </row>
    <row r="107" spans="1:9" ht="27.6" customHeight="1" x14ac:dyDescent="0.2">
      <c r="A107" s="198" t="s">
        <v>436</v>
      </c>
      <c r="B107" s="198"/>
      <c r="C107" s="198"/>
      <c r="D107" s="198"/>
      <c r="E107" s="198"/>
      <c r="F107" s="198"/>
      <c r="G107" s="80">
        <v>97</v>
      </c>
      <c r="H107" s="90">
        <f>H90+H97-H106-H96</f>
        <v>532970</v>
      </c>
      <c r="I107" s="90">
        <f>I90+I97-I106-I96</f>
        <v>6540373</v>
      </c>
    </row>
    <row r="108" spans="1:9" x14ac:dyDescent="0.2">
      <c r="A108" s="198" t="s">
        <v>371</v>
      </c>
      <c r="B108" s="198"/>
      <c r="C108" s="198"/>
      <c r="D108" s="198"/>
      <c r="E108" s="198"/>
      <c r="F108" s="198"/>
      <c r="G108" s="80">
        <v>98</v>
      </c>
      <c r="H108" s="90">
        <f>H88+H107</f>
        <v>2785097</v>
      </c>
      <c r="I108" s="90">
        <f>I88+I107</f>
        <v>-13030456</v>
      </c>
    </row>
    <row r="109" spans="1:9" x14ac:dyDescent="0.2">
      <c r="A109" s="178" t="s">
        <v>164</v>
      </c>
      <c r="B109" s="178"/>
      <c r="C109" s="178"/>
      <c r="D109" s="178"/>
      <c r="E109" s="178"/>
      <c r="F109" s="178"/>
      <c r="G109" s="199"/>
      <c r="H109" s="199"/>
      <c r="I109" s="199"/>
    </row>
    <row r="110" spans="1:9" ht="24.75" customHeight="1" x14ac:dyDescent="0.2">
      <c r="A110" s="200" t="s">
        <v>435</v>
      </c>
      <c r="B110" s="200"/>
      <c r="C110" s="200"/>
      <c r="D110" s="200"/>
      <c r="E110" s="200"/>
      <c r="F110" s="200"/>
      <c r="G110" s="80">
        <v>99</v>
      </c>
      <c r="H110" s="90">
        <f>H111+H112</f>
        <v>0</v>
      </c>
      <c r="I110" s="90">
        <f>I111+I112</f>
        <v>0</v>
      </c>
    </row>
    <row r="111" spans="1:9" x14ac:dyDescent="0.2">
      <c r="A111" s="201" t="s">
        <v>116</v>
      </c>
      <c r="B111" s="201"/>
      <c r="C111" s="201"/>
      <c r="D111" s="201"/>
      <c r="E111" s="201"/>
      <c r="F111" s="201"/>
      <c r="G111" s="78">
        <v>100</v>
      </c>
      <c r="H111" s="91">
        <v>0</v>
      </c>
      <c r="I111" s="91">
        <v>0</v>
      </c>
    </row>
    <row r="112" spans="1:9" x14ac:dyDescent="0.2">
      <c r="A112" s="201" t="s">
        <v>165</v>
      </c>
      <c r="B112" s="201"/>
      <c r="C112" s="201"/>
      <c r="D112" s="201"/>
      <c r="E112" s="201"/>
      <c r="F112" s="201"/>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4803149606299213" right="0.15748031496062992" top="0.98425196850393704" bottom="0.98425196850393704" header="0.51181102362204722" footer="0.51181102362204722"/>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activeCell="I24" sqref="I24"/>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17" t="s">
        <v>166</v>
      </c>
      <c r="B1" s="221"/>
      <c r="C1" s="221"/>
      <c r="D1" s="221"/>
      <c r="E1" s="221"/>
      <c r="F1" s="221"/>
      <c r="G1" s="221"/>
      <c r="H1" s="221"/>
      <c r="I1" s="221"/>
    </row>
    <row r="2" spans="1:9" x14ac:dyDescent="0.2">
      <c r="A2" s="216" t="s">
        <v>464</v>
      </c>
      <c r="B2" s="183"/>
      <c r="C2" s="183"/>
      <c r="D2" s="183"/>
      <c r="E2" s="183"/>
      <c r="F2" s="183"/>
      <c r="G2" s="183"/>
      <c r="H2" s="183"/>
      <c r="I2" s="183"/>
    </row>
    <row r="3" spans="1:9" x14ac:dyDescent="0.2">
      <c r="A3" s="196" t="s">
        <v>445</v>
      </c>
      <c r="B3" s="223"/>
      <c r="C3" s="223"/>
      <c r="D3" s="223"/>
      <c r="E3" s="223"/>
      <c r="F3" s="223"/>
      <c r="G3" s="223"/>
      <c r="H3" s="223"/>
      <c r="I3" s="223"/>
    </row>
    <row r="4" spans="1:9" x14ac:dyDescent="0.2">
      <c r="A4" s="222" t="s">
        <v>461</v>
      </c>
      <c r="B4" s="186"/>
      <c r="C4" s="186"/>
      <c r="D4" s="186"/>
      <c r="E4" s="186"/>
      <c r="F4" s="186"/>
      <c r="G4" s="186"/>
      <c r="H4" s="186"/>
      <c r="I4" s="187"/>
    </row>
    <row r="5" spans="1:9" ht="22.5" x14ac:dyDescent="0.2">
      <c r="A5" s="211" t="s">
        <v>2</v>
      </c>
      <c r="B5" s="212"/>
      <c r="C5" s="212"/>
      <c r="D5" s="212"/>
      <c r="E5" s="212"/>
      <c r="F5" s="212"/>
      <c r="G5" s="92" t="s">
        <v>106</v>
      </c>
      <c r="H5" s="85" t="s">
        <v>292</v>
      </c>
      <c r="I5" s="85" t="s">
        <v>276</v>
      </c>
    </row>
    <row r="6" spans="1:9" x14ac:dyDescent="0.2">
      <c r="A6" s="224">
        <v>1</v>
      </c>
      <c r="B6" s="212"/>
      <c r="C6" s="212"/>
      <c r="D6" s="212"/>
      <c r="E6" s="212"/>
      <c r="F6" s="212"/>
      <c r="G6" s="85">
        <v>2</v>
      </c>
      <c r="H6" s="85" t="s">
        <v>167</v>
      </c>
      <c r="I6" s="85" t="s">
        <v>168</v>
      </c>
    </row>
    <row r="7" spans="1:9" x14ac:dyDescent="0.2">
      <c r="A7" s="218" t="s">
        <v>169</v>
      </c>
      <c r="B7" s="218"/>
      <c r="C7" s="218"/>
      <c r="D7" s="218"/>
      <c r="E7" s="218"/>
      <c r="F7" s="218"/>
      <c r="G7" s="218"/>
      <c r="H7" s="218"/>
      <c r="I7" s="218"/>
    </row>
    <row r="8" spans="1:9" ht="12.75" customHeight="1" x14ac:dyDescent="0.2">
      <c r="A8" s="205" t="s">
        <v>170</v>
      </c>
      <c r="B8" s="205"/>
      <c r="C8" s="205"/>
      <c r="D8" s="205"/>
      <c r="E8" s="205"/>
      <c r="F8" s="205"/>
      <c r="G8" s="88">
        <v>1</v>
      </c>
      <c r="H8" s="93">
        <v>2252127</v>
      </c>
      <c r="I8" s="93">
        <v>-19570829</v>
      </c>
    </row>
    <row r="9" spans="1:9" ht="12.75" customHeight="1" x14ac:dyDescent="0.2">
      <c r="A9" s="207" t="s">
        <v>171</v>
      </c>
      <c r="B9" s="207"/>
      <c r="C9" s="207"/>
      <c r="D9" s="207"/>
      <c r="E9" s="207"/>
      <c r="F9" s="207"/>
      <c r="G9" s="80">
        <v>2</v>
      </c>
      <c r="H9" s="94">
        <f>H10+H11+H12+H13+H14+H15+H16+H17</f>
        <v>-10235450</v>
      </c>
      <c r="I9" s="94">
        <f>I10+I11+I12+I13+I14+I15+I16+I17</f>
        <v>12310031</v>
      </c>
    </row>
    <row r="10" spans="1:9" ht="12.75" customHeight="1" x14ac:dyDescent="0.2">
      <c r="A10" s="220" t="s">
        <v>172</v>
      </c>
      <c r="B10" s="220"/>
      <c r="C10" s="220"/>
      <c r="D10" s="220"/>
      <c r="E10" s="220"/>
      <c r="F10" s="220"/>
      <c r="G10" s="88">
        <v>3</v>
      </c>
      <c r="H10" s="93">
        <v>18976221</v>
      </c>
      <c r="I10" s="93">
        <v>21915546</v>
      </c>
    </row>
    <row r="11" spans="1:9" ht="31.15" customHeight="1" x14ac:dyDescent="0.2">
      <c r="A11" s="220" t="s">
        <v>297</v>
      </c>
      <c r="B11" s="220"/>
      <c r="C11" s="220"/>
      <c r="D11" s="220"/>
      <c r="E11" s="220"/>
      <c r="F11" s="220"/>
      <c r="G11" s="88">
        <v>4</v>
      </c>
      <c r="H11" s="93">
        <v>-9481412</v>
      </c>
      <c r="I11" s="93">
        <v>-353</v>
      </c>
    </row>
    <row r="12" spans="1:9" ht="28.15" customHeight="1" x14ac:dyDescent="0.2">
      <c r="A12" s="220" t="s">
        <v>298</v>
      </c>
      <c r="B12" s="220"/>
      <c r="C12" s="220"/>
      <c r="D12" s="220"/>
      <c r="E12" s="220"/>
      <c r="F12" s="220"/>
      <c r="G12" s="88">
        <v>5</v>
      </c>
      <c r="H12" s="93">
        <v>0</v>
      </c>
      <c r="I12" s="93">
        <v>0</v>
      </c>
    </row>
    <row r="13" spans="1:9" ht="12.75" customHeight="1" x14ac:dyDescent="0.2">
      <c r="A13" s="220" t="s">
        <v>173</v>
      </c>
      <c r="B13" s="220"/>
      <c r="C13" s="220"/>
      <c r="D13" s="220"/>
      <c r="E13" s="220"/>
      <c r="F13" s="220"/>
      <c r="G13" s="88">
        <v>6</v>
      </c>
      <c r="H13" s="93">
        <v>-1555640</v>
      </c>
      <c r="I13" s="93">
        <f>-2296533</f>
        <v>-2296533</v>
      </c>
    </row>
    <row r="14" spans="1:9" ht="12.75" customHeight="1" x14ac:dyDescent="0.2">
      <c r="A14" s="220" t="s">
        <v>174</v>
      </c>
      <c r="B14" s="220"/>
      <c r="C14" s="220"/>
      <c r="D14" s="220"/>
      <c r="E14" s="220"/>
      <c r="F14" s="220"/>
      <c r="G14" s="88">
        <v>7</v>
      </c>
      <c r="H14" s="93">
        <v>2945192</v>
      </c>
      <c r="I14" s="93">
        <f>1553359+3440737</f>
        <v>4994096</v>
      </c>
    </row>
    <row r="15" spans="1:9" ht="12.75" customHeight="1" x14ac:dyDescent="0.2">
      <c r="A15" s="220" t="s">
        <v>175</v>
      </c>
      <c r="B15" s="220"/>
      <c r="C15" s="220"/>
      <c r="D15" s="220"/>
      <c r="E15" s="220"/>
      <c r="F15" s="220"/>
      <c r="G15" s="88">
        <v>8</v>
      </c>
      <c r="H15" s="93">
        <v>238609</v>
      </c>
      <c r="I15" s="93">
        <v>251729</v>
      </c>
    </row>
    <row r="16" spans="1:9" ht="12.75" customHeight="1" x14ac:dyDescent="0.2">
      <c r="A16" s="220" t="s">
        <v>176</v>
      </c>
      <c r="B16" s="220"/>
      <c r="C16" s="220"/>
      <c r="D16" s="220"/>
      <c r="E16" s="220"/>
      <c r="F16" s="220"/>
      <c r="G16" s="88">
        <v>9</v>
      </c>
      <c r="H16" s="93">
        <v>-520782</v>
      </c>
      <c r="I16" s="93">
        <f>2495070+365732-3586-647179</f>
        <v>2210037</v>
      </c>
    </row>
    <row r="17" spans="1:9" ht="27.6" customHeight="1" x14ac:dyDescent="0.2">
      <c r="A17" s="220" t="s">
        <v>177</v>
      </c>
      <c r="B17" s="220"/>
      <c r="C17" s="220"/>
      <c r="D17" s="220"/>
      <c r="E17" s="220"/>
      <c r="F17" s="220"/>
      <c r="G17" s="88">
        <v>10</v>
      </c>
      <c r="H17" s="93">
        <v>-20837638</v>
      </c>
      <c r="I17" s="93">
        <v>-14764491</v>
      </c>
    </row>
    <row r="18" spans="1:9" ht="29.45" customHeight="1" x14ac:dyDescent="0.2">
      <c r="A18" s="198" t="s">
        <v>300</v>
      </c>
      <c r="B18" s="198"/>
      <c r="C18" s="198"/>
      <c r="D18" s="198"/>
      <c r="E18" s="198"/>
      <c r="F18" s="198"/>
      <c r="G18" s="80">
        <v>11</v>
      </c>
      <c r="H18" s="94">
        <f>H8+H9</f>
        <v>-7983323</v>
      </c>
      <c r="I18" s="94">
        <f>I8+I9</f>
        <v>-7260798</v>
      </c>
    </row>
    <row r="19" spans="1:9" ht="12.75" customHeight="1" x14ac:dyDescent="0.2">
      <c r="A19" s="207" t="s">
        <v>178</v>
      </c>
      <c r="B19" s="207"/>
      <c r="C19" s="207"/>
      <c r="D19" s="207"/>
      <c r="E19" s="207"/>
      <c r="F19" s="207"/>
      <c r="G19" s="80">
        <v>12</v>
      </c>
      <c r="H19" s="94">
        <f>H20+H21+H22+H23</f>
        <v>22789367</v>
      </c>
      <c r="I19" s="94">
        <f>I20+I21+I22+I23</f>
        <v>26471382</v>
      </c>
    </row>
    <row r="20" spans="1:9" ht="12.75" customHeight="1" x14ac:dyDescent="0.2">
      <c r="A20" s="220" t="s">
        <v>179</v>
      </c>
      <c r="B20" s="220"/>
      <c r="C20" s="220"/>
      <c r="D20" s="220"/>
      <c r="E20" s="220"/>
      <c r="F20" s="220"/>
      <c r="G20" s="88">
        <v>13</v>
      </c>
      <c r="H20" s="93">
        <v>5282793</v>
      </c>
      <c r="I20" s="93">
        <v>-282651</v>
      </c>
    </row>
    <row r="21" spans="1:9" ht="12.75" customHeight="1" x14ac:dyDescent="0.2">
      <c r="A21" s="220" t="s">
        <v>180</v>
      </c>
      <c r="B21" s="220"/>
      <c r="C21" s="220"/>
      <c r="D21" s="220"/>
      <c r="E21" s="220"/>
      <c r="F21" s="220"/>
      <c r="G21" s="88">
        <v>14</v>
      </c>
      <c r="H21" s="93">
        <v>-1497224</v>
      </c>
      <c r="I21" s="93">
        <v>603802</v>
      </c>
    </row>
    <row r="22" spans="1:9" ht="12.75" customHeight="1" x14ac:dyDescent="0.2">
      <c r="A22" s="220" t="s">
        <v>181</v>
      </c>
      <c r="B22" s="220"/>
      <c r="C22" s="220"/>
      <c r="D22" s="220"/>
      <c r="E22" s="220"/>
      <c r="F22" s="220"/>
      <c r="G22" s="88">
        <v>15</v>
      </c>
      <c r="H22" s="93">
        <v>-1137372</v>
      </c>
      <c r="I22" s="93">
        <v>-1727041</v>
      </c>
    </row>
    <row r="23" spans="1:9" ht="12.75" customHeight="1" x14ac:dyDescent="0.2">
      <c r="A23" s="220" t="s">
        <v>182</v>
      </c>
      <c r="B23" s="220"/>
      <c r="C23" s="220"/>
      <c r="D23" s="220"/>
      <c r="E23" s="220"/>
      <c r="F23" s="220"/>
      <c r="G23" s="88">
        <v>16</v>
      </c>
      <c r="H23" s="93">
        <v>20141170</v>
      </c>
      <c r="I23" s="93">
        <f>27877273-1</f>
        <v>27877272</v>
      </c>
    </row>
    <row r="24" spans="1:9" ht="12.75" customHeight="1" x14ac:dyDescent="0.2">
      <c r="A24" s="198" t="s">
        <v>183</v>
      </c>
      <c r="B24" s="198"/>
      <c r="C24" s="198"/>
      <c r="D24" s="198"/>
      <c r="E24" s="198"/>
      <c r="F24" s="198"/>
      <c r="G24" s="80">
        <v>17</v>
      </c>
      <c r="H24" s="94">
        <f>H18+H19</f>
        <v>14806044</v>
      </c>
      <c r="I24" s="94">
        <f>I18+I19</f>
        <v>19210584</v>
      </c>
    </row>
    <row r="25" spans="1:9" ht="12.75" customHeight="1" x14ac:dyDescent="0.2">
      <c r="A25" s="205" t="s">
        <v>184</v>
      </c>
      <c r="B25" s="205"/>
      <c r="C25" s="205"/>
      <c r="D25" s="205"/>
      <c r="E25" s="205"/>
      <c r="F25" s="205"/>
      <c r="G25" s="88">
        <v>18</v>
      </c>
      <c r="H25" s="93">
        <v>-1779004</v>
      </c>
      <c r="I25" s="93">
        <v>-2876723</v>
      </c>
    </row>
    <row r="26" spans="1:9" ht="12.75" customHeight="1" x14ac:dyDescent="0.2">
      <c r="A26" s="205" t="s">
        <v>185</v>
      </c>
      <c r="B26" s="205"/>
      <c r="C26" s="205"/>
      <c r="D26" s="205"/>
      <c r="E26" s="205"/>
      <c r="F26" s="205"/>
      <c r="G26" s="88">
        <v>19</v>
      </c>
      <c r="H26" s="93">
        <v>0</v>
      </c>
      <c r="I26" s="93">
        <v>0</v>
      </c>
    </row>
    <row r="27" spans="1:9" ht="28.9" customHeight="1" x14ac:dyDescent="0.2">
      <c r="A27" s="200" t="s">
        <v>186</v>
      </c>
      <c r="B27" s="200"/>
      <c r="C27" s="200"/>
      <c r="D27" s="200"/>
      <c r="E27" s="200"/>
      <c r="F27" s="200"/>
      <c r="G27" s="80">
        <v>20</v>
      </c>
      <c r="H27" s="94">
        <f>H24+H25+H26</f>
        <v>13027040</v>
      </c>
      <c r="I27" s="94">
        <f>I24+I25+I26</f>
        <v>16333861</v>
      </c>
    </row>
    <row r="28" spans="1:9" x14ac:dyDescent="0.2">
      <c r="A28" s="218" t="s">
        <v>187</v>
      </c>
      <c r="B28" s="218"/>
      <c r="C28" s="218"/>
      <c r="D28" s="218"/>
      <c r="E28" s="218"/>
      <c r="F28" s="218"/>
      <c r="G28" s="218"/>
      <c r="H28" s="218"/>
      <c r="I28" s="218"/>
    </row>
    <row r="29" spans="1:9" ht="23.45" customHeight="1" x14ac:dyDescent="0.2">
      <c r="A29" s="205" t="s">
        <v>188</v>
      </c>
      <c r="B29" s="205"/>
      <c r="C29" s="205"/>
      <c r="D29" s="205"/>
      <c r="E29" s="205"/>
      <c r="F29" s="205"/>
      <c r="G29" s="88">
        <v>21</v>
      </c>
      <c r="H29" s="91">
        <v>22992432</v>
      </c>
      <c r="I29" s="91">
        <v>33980</v>
      </c>
    </row>
    <row r="30" spans="1:9" ht="12.75" customHeight="1" x14ac:dyDescent="0.2">
      <c r="A30" s="205" t="s">
        <v>189</v>
      </c>
      <c r="B30" s="205"/>
      <c r="C30" s="205"/>
      <c r="D30" s="205"/>
      <c r="E30" s="205"/>
      <c r="F30" s="205"/>
      <c r="G30" s="88">
        <v>22</v>
      </c>
      <c r="H30" s="91">
        <v>0</v>
      </c>
      <c r="I30" s="91">
        <v>290243</v>
      </c>
    </row>
    <row r="31" spans="1:9" ht="12.75" customHeight="1" x14ac:dyDescent="0.2">
      <c r="A31" s="205" t="s">
        <v>190</v>
      </c>
      <c r="B31" s="205"/>
      <c r="C31" s="205"/>
      <c r="D31" s="205"/>
      <c r="E31" s="205"/>
      <c r="F31" s="205"/>
      <c r="G31" s="88">
        <v>23</v>
      </c>
      <c r="H31" s="91">
        <v>0</v>
      </c>
      <c r="I31" s="91">
        <v>0</v>
      </c>
    </row>
    <row r="32" spans="1:9" ht="12.75" customHeight="1" x14ac:dyDescent="0.2">
      <c r="A32" s="205" t="s">
        <v>191</v>
      </c>
      <c r="B32" s="205"/>
      <c r="C32" s="205"/>
      <c r="D32" s="205"/>
      <c r="E32" s="205"/>
      <c r="F32" s="205"/>
      <c r="G32" s="88">
        <v>24</v>
      </c>
      <c r="H32" s="91">
        <v>92906</v>
      </c>
      <c r="I32" s="91">
        <v>133549</v>
      </c>
    </row>
    <row r="33" spans="1:9" ht="12.75" customHeight="1" x14ac:dyDescent="0.2">
      <c r="A33" s="205" t="s">
        <v>192</v>
      </c>
      <c r="B33" s="205"/>
      <c r="C33" s="205"/>
      <c r="D33" s="205"/>
      <c r="E33" s="205"/>
      <c r="F33" s="205"/>
      <c r="G33" s="88">
        <v>25</v>
      </c>
      <c r="H33" s="91">
        <v>250000</v>
      </c>
      <c r="I33" s="91">
        <v>375000</v>
      </c>
    </row>
    <row r="34" spans="1:9" ht="12.75" customHeight="1" x14ac:dyDescent="0.2">
      <c r="A34" s="205" t="s">
        <v>193</v>
      </c>
      <c r="B34" s="205"/>
      <c r="C34" s="205"/>
      <c r="D34" s="205"/>
      <c r="E34" s="205"/>
      <c r="F34" s="205"/>
      <c r="G34" s="88">
        <v>26</v>
      </c>
      <c r="H34" s="91">
        <v>0</v>
      </c>
      <c r="I34" s="91">
        <v>0</v>
      </c>
    </row>
    <row r="35" spans="1:9" ht="27.6" customHeight="1" x14ac:dyDescent="0.2">
      <c r="A35" s="198" t="s">
        <v>194</v>
      </c>
      <c r="B35" s="198"/>
      <c r="C35" s="198"/>
      <c r="D35" s="198"/>
      <c r="E35" s="198"/>
      <c r="F35" s="198"/>
      <c r="G35" s="80">
        <v>27</v>
      </c>
      <c r="H35" s="90">
        <f>H29+H30+H31+H32+H33+H34</f>
        <v>23335338</v>
      </c>
      <c r="I35" s="90">
        <f>I29+I30+I31+I32+I33+I34</f>
        <v>832772</v>
      </c>
    </row>
    <row r="36" spans="1:9" ht="26.45" customHeight="1" x14ac:dyDescent="0.2">
      <c r="A36" s="205" t="s">
        <v>195</v>
      </c>
      <c r="B36" s="205"/>
      <c r="C36" s="205"/>
      <c r="D36" s="205"/>
      <c r="E36" s="205"/>
      <c r="F36" s="205"/>
      <c r="G36" s="88">
        <v>28</v>
      </c>
      <c r="H36" s="91">
        <v>-2555378</v>
      </c>
      <c r="I36" s="91">
        <v>-20332876</v>
      </c>
    </row>
    <row r="37" spans="1:9" ht="12.75" customHeight="1" x14ac:dyDescent="0.2">
      <c r="A37" s="205" t="s">
        <v>196</v>
      </c>
      <c r="B37" s="205"/>
      <c r="C37" s="205"/>
      <c r="D37" s="205"/>
      <c r="E37" s="205"/>
      <c r="F37" s="205"/>
      <c r="G37" s="88">
        <v>29</v>
      </c>
      <c r="H37" s="91">
        <v>0</v>
      </c>
      <c r="I37" s="91">
        <v>0</v>
      </c>
    </row>
    <row r="38" spans="1:9" ht="12.75" customHeight="1" x14ac:dyDescent="0.2">
      <c r="A38" s="205" t="s">
        <v>197</v>
      </c>
      <c r="B38" s="205"/>
      <c r="C38" s="205"/>
      <c r="D38" s="205"/>
      <c r="E38" s="205"/>
      <c r="F38" s="205"/>
      <c r="G38" s="88">
        <v>30</v>
      </c>
      <c r="H38" s="91">
        <v>-500000</v>
      </c>
      <c r="I38" s="91">
        <v>-300000</v>
      </c>
    </row>
    <row r="39" spans="1:9" ht="12.75" customHeight="1" x14ac:dyDescent="0.2">
      <c r="A39" s="205" t="s">
        <v>198</v>
      </c>
      <c r="B39" s="205"/>
      <c r="C39" s="205"/>
      <c r="D39" s="205"/>
      <c r="E39" s="205"/>
      <c r="F39" s="205"/>
      <c r="G39" s="88">
        <v>31</v>
      </c>
      <c r="H39" s="91">
        <v>0</v>
      </c>
      <c r="I39" s="91">
        <v>0</v>
      </c>
    </row>
    <row r="40" spans="1:9" ht="12.75" customHeight="1" x14ac:dyDescent="0.2">
      <c r="A40" s="205" t="s">
        <v>199</v>
      </c>
      <c r="B40" s="205"/>
      <c r="C40" s="205"/>
      <c r="D40" s="205"/>
      <c r="E40" s="205"/>
      <c r="F40" s="205"/>
      <c r="G40" s="88">
        <v>32</v>
      </c>
      <c r="H40" s="91">
        <v>-15071134</v>
      </c>
      <c r="I40" s="91">
        <v>-14447573</v>
      </c>
    </row>
    <row r="41" spans="1:9" ht="22.9" customHeight="1" x14ac:dyDescent="0.2">
      <c r="A41" s="198" t="s">
        <v>200</v>
      </c>
      <c r="B41" s="198"/>
      <c r="C41" s="198"/>
      <c r="D41" s="198"/>
      <c r="E41" s="198"/>
      <c r="F41" s="198"/>
      <c r="G41" s="80">
        <v>33</v>
      </c>
      <c r="H41" s="90">
        <f>H36+H37+H38+H39+H40</f>
        <v>-18126512</v>
      </c>
      <c r="I41" s="90">
        <f>I36+I37+I38+I39+I40</f>
        <v>-35080449</v>
      </c>
    </row>
    <row r="42" spans="1:9" ht="30.6" customHeight="1" x14ac:dyDescent="0.2">
      <c r="A42" s="200" t="s">
        <v>201</v>
      </c>
      <c r="B42" s="200"/>
      <c r="C42" s="200"/>
      <c r="D42" s="200"/>
      <c r="E42" s="200"/>
      <c r="F42" s="200"/>
      <c r="G42" s="80">
        <v>34</v>
      </c>
      <c r="H42" s="90">
        <f>H35+H41</f>
        <v>5208826</v>
      </c>
      <c r="I42" s="90">
        <f>I35+I41</f>
        <v>-34247677</v>
      </c>
    </row>
    <row r="43" spans="1:9" x14ac:dyDescent="0.2">
      <c r="A43" s="218" t="s">
        <v>202</v>
      </c>
      <c r="B43" s="218"/>
      <c r="C43" s="218"/>
      <c r="D43" s="218"/>
      <c r="E43" s="218"/>
      <c r="F43" s="218"/>
      <c r="G43" s="218"/>
      <c r="H43" s="218"/>
      <c r="I43" s="218"/>
    </row>
    <row r="44" spans="1:9" ht="12.75" customHeight="1" x14ac:dyDescent="0.2">
      <c r="A44" s="205" t="s">
        <v>203</v>
      </c>
      <c r="B44" s="205"/>
      <c r="C44" s="205"/>
      <c r="D44" s="205"/>
      <c r="E44" s="205"/>
      <c r="F44" s="205"/>
      <c r="G44" s="88">
        <v>35</v>
      </c>
      <c r="H44" s="91">
        <v>0</v>
      </c>
      <c r="I44" s="91">
        <v>0</v>
      </c>
    </row>
    <row r="45" spans="1:9" ht="27.6" customHeight="1" x14ac:dyDescent="0.2">
      <c r="A45" s="205" t="s">
        <v>204</v>
      </c>
      <c r="B45" s="205"/>
      <c r="C45" s="205"/>
      <c r="D45" s="205"/>
      <c r="E45" s="205"/>
      <c r="F45" s="205"/>
      <c r="G45" s="88">
        <v>36</v>
      </c>
      <c r="H45" s="91">
        <v>0</v>
      </c>
      <c r="I45" s="91">
        <v>0</v>
      </c>
    </row>
    <row r="46" spans="1:9" ht="12.75" customHeight="1" x14ac:dyDescent="0.2">
      <c r="A46" s="205" t="s">
        <v>205</v>
      </c>
      <c r="B46" s="205"/>
      <c r="C46" s="205"/>
      <c r="D46" s="205"/>
      <c r="E46" s="205"/>
      <c r="F46" s="205"/>
      <c r="G46" s="88">
        <v>37</v>
      </c>
      <c r="H46" s="91">
        <v>0</v>
      </c>
      <c r="I46" s="91">
        <v>0</v>
      </c>
    </row>
    <row r="47" spans="1:9" ht="12.75" customHeight="1" x14ac:dyDescent="0.2">
      <c r="A47" s="205" t="s">
        <v>206</v>
      </c>
      <c r="B47" s="205"/>
      <c r="C47" s="205"/>
      <c r="D47" s="205"/>
      <c r="E47" s="205"/>
      <c r="F47" s="205"/>
      <c r="G47" s="88">
        <v>38</v>
      </c>
      <c r="H47" s="91">
        <v>0</v>
      </c>
      <c r="I47" s="91">
        <v>0</v>
      </c>
    </row>
    <row r="48" spans="1:9" ht="25.9" customHeight="1" x14ac:dyDescent="0.2">
      <c r="A48" s="198" t="s">
        <v>207</v>
      </c>
      <c r="B48" s="198"/>
      <c r="C48" s="198"/>
      <c r="D48" s="198"/>
      <c r="E48" s="198"/>
      <c r="F48" s="198"/>
      <c r="G48" s="80">
        <v>39</v>
      </c>
      <c r="H48" s="90">
        <f>H44+H45+H46+H47</f>
        <v>0</v>
      </c>
      <c r="I48" s="90">
        <f>I44+I45+I46+I47</f>
        <v>0</v>
      </c>
    </row>
    <row r="49" spans="1:9" ht="24.6" customHeight="1" x14ac:dyDescent="0.2">
      <c r="A49" s="205" t="s">
        <v>299</v>
      </c>
      <c r="B49" s="205"/>
      <c r="C49" s="205"/>
      <c r="D49" s="205"/>
      <c r="E49" s="205"/>
      <c r="F49" s="205"/>
      <c r="G49" s="88">
        <v>40</v>
      </c>
      <c r="H49" s="91">
        <v>-2950000</v>
      </c>
      <c r="I49" s="91">
        <v>0</v>
      </c>
    </row>
    <row r="50" spans="1:9" ht="12.75" customHeight="1" x14ac:dyDescent="0.2">
      <c r="A50" s="205" t="s">
        <v>208</v>
      </c>
      <c r="B50" s="205"/>
      <c r="C50" s="205"/>
      <c r="D50" s="205"/>
      <c r="E50" s="205"/>
      <c r="F50" s="205"/>
      <c r="G50" s="88">
        <v>41</v>
      </c>
      <c r="H50" s="91">
        <v>0</v>
      </c>
      <c r="I50" s="91">
        <v>0</v>
      </c>
    </row>
    <row r="51" spans="1:9" ht="12.75" customHeight="1" x14ac:dyDescent="0.2">
      <c r="A51" s="205" t="s">
        <v>209</v>
      </c>
      <c r="B51" s="205"/>
      <c r="C51" s="205"/>
      <c r="D51" s="205"/>
      <c r="E51" s="205"/>
      <c r="F51" s="205"/>
      <c r="G51" s="88">
        <v>42</v>
      </c>
      <c r="H51" s="91">
        <v>0</v>
      </c>
      <c r="I51" s="91">
        <v>0</v>
      </c>
    </row>
    <row r="52" spans="1:9" ht="26.45" customHeight="1" x14ac:dyDescent="0.2">
      <c r="A52" s="205" t="s">
        <v>210</v>
      </c>
      <c r="B52" s="205"/>
      <c r="C52" s="205"/>
      <c r="D52" s="205"/>
      <c r="E52" s="205"/>
      <c r="F52" s="205"/>
      <c r="G52" s="88">
        <v>43</v>
      </c>
      <c r="H52" s="91">
        <v>0</v>
      </c>
      <c r="I52" s="91">
        <v>0</v>
      </c>
    </row>
    <row r="53" spans="1:9" ht="12.75" customHeight="1" x14ac:dyDescent="0.2">
      <c r="A53" s="205" t="s">
        <v>211</v>
      </c>
      <c r="B53" s="205"/>
      <c r="C53" s="205"/>
      <c r="D53" s="205"/>
      <c r="E53" s="205"/>
      <c r="F53" s="205"/>
      <c r="G53" s="88">
        <v>44</v>
      </c>
      <c r="H53" s="91">
        <f>-12452693</f>
        <v>-12452693</v>
      </c>
      <c r="I53" s="91">
        <v>-16379212</v>
      </c>
    </row>
    <row r="54" spans="1:9" ht="27.6" customHeight="1" x14ac:dyDescent="0.2">
      <c r="A54" s="198" t="s">
        <v>212</v>
      </c>
      <c r="B54" s="198"/>
      <c r="C54" s="198"/>
      <c r="D54" s="198"/>
      <c r="E54" s="198"/>
      <c r="F54" s="198"/>
      <c r="G54" s="80">
        <v>45</v>
      </c>
      <c r="H54" s="90">
        <f>H49+H50+H51+H52+H53</f>
        <v>-15402693</v>
      </c>
      <c r="I54" s="90">
        <f>I49+I50+I51+I52+I53</f>
        <v>-16379212</v>
      </c>
    </row>
    <row r="55" spans="1:9" ht="27.6" customHeight="1" x14ac:dyDescent="0.2">
      <c r="A55" s="200" t="s">
        <v>213</v>
      </c>
      <c r="B55" s="200"/>
      <c r="C55" s="200"/>
      <c r="D55" s="200"/>
      <c r="E55" s="200"/>
      <c r="F55" s="200"/>
      <c r="G55" s="80">
        <v>46</v>
      </c>
      <c r="H55" s="90">
        <f>H48+H54</f>
        <v>-15402693</v>
      </c>
      <c r="I55" s="90">
        <f>I48+I54</f>
        <v>-16379212</v>
      </c>
    </row>
    <row r="56" spans="1:9" x14ac:dyDescent="0.2">
      <c r="A56" s="172" t="s">
        <v>214</v>
      </c>
      <c r="B56" s="172"/>
      <c r="C56" s="172"/>
      <c r="D56" s="172"/>
      <c r="E56" s="172"/>
      <c r="F56" s="172"/>
      <c r="G56" s="88">
        <v>47</v>
      </c>
      <c r="H56" s="91">
        <v>0</v>
      </c>
      <c r="I56" s="91">
        <v>0</v>
      </c>
    </row>
    <row r="57" spans="1:9" ht="27" customHeight="1" x14ac:dyDescent="0.2">
      <c r="A57" s="200" t="s">
        <v>215</v>
      </c>
      <c r="B57" s="200"/>
      <c r="C57" s="200"/>
      <c r="D57" s="200"/>
      <c r="E57" s="200"/>
      <c r="F57" s="200"/>
      <c r="G57" s="80">
        <v>48</v>
      </c>
      <c r="H57" s="90">
        <f>H27+H42+H55+H56</f>
        <v>2833173</v>
      </c>
      <c r="I57" s="90">
        <f>I27+I42+I55+I56</f>
        <v>-34293028</v>
      </c>
    </row>
    <row r="58" spans="1:9" ht="15.6" customHeight="1" x14ac:dyDescent="0.2">
      <c r="A58" s="219" t="s">
        <v>216</v>
      </c>
      <c r="B58" s="219"/>
      <c r="C58" s="219"/>
      <c r="D58" s="219"/>
      <c r="E58" s="219"/>
      <c r="F58" s="219"/>
      <c r="G58" s="88">
        <v>49</v>
      </c>
      <c r="H58" s="91">
        <v>76286364</v>
      </c>
      <c r="I58" s="91">
        <v>79119537</v>
      </c>
    </row>
    <row r="59" spans="1:9" ht="28.9" customHeight="1" x14ac:dyDescent="0.2">
      <c r="A59" s="200" t="s">
        <v>217</v>
      </c>
      <c r="B59" s="200"/>
      <c r="C59" s="200"/>
      <c r="D59" s="200"/>
      <c r="E59" s="200"/>
      <c r="F59" s="200"/>
      <c r="G59" s="80">
        <v>50</v>
      </c>
      <c r="H59" s="90">
        <f>H57+H58</f>
        <v>79119537</v>
      </c>
      <c r="I59" s="90">
        <f>I57+I58</f>
        <v>44826509</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110" workbookViewId="0">
      <selection activeCell="N14" sqref="N14"/>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17" t="s">
        <v>218</v>
      </c>
      <c r="B1" s="221"/>
      <c r="C1" s="221"/>
      <c r="D1" s="221"/>
      <c r="E1" s="221"/>
      <c r="F1" s="221"/>
      <c r="G1" s="221"/>
      <c r="H1" s="221"/>
      <c r="I1" s="221"/>
    </row>
    <row r="2" spans="1:9" ht="12.75" customHeight="1" x14ac:dyDescent="0.2">
      <c r="A2" s="216" t="s">
        <v>321</v>
      </c>
      <c r="B2" s="183"/>
      <c r="C2" s="183"/>
      <c r="D2" s="183"/>
      <c r="E2" s="183"/>
      <c r="F2" s="183"/>
      <c r="G2" s="183"/>
      <c r="H2" s="183"/>
      <c r="I2" s="183"/>
    </row>
    <row r="3" spans="1:9" x14ac:dyDescent="0.2">
      <c r="A3" s="196" t="s">
        <v>445</v>
      </c>
      <c r="B3" s="226"/>
      <c r="C3" s="226"/>
      <c r="D3" s="226"/>
      <c r="E3" s="226"/>
      <c r="F3" s="226"/>
      <c r="G3" s="226"/>
      <c r="H3" s="226"/>
      <c r="I3" s="226"/>
    </row>
    <row r="4" spans="1:9" x14ac:dyDescent="0.2">
      <c r="A4" s="222" t="s">
        <v>322</v>
      </c>
      <c r="B4" s="186"/>
      <c r="C4" s="186"/>
      <c r="D4" s="186"/>
      <c r="E4" s="186"/>
      <c r="F4" s="186"/>
      <c r="G4" s="186"/>
      <c r="H4" s="186"/>
      <c r="I4" s="187"/>
    </row>
    <row r="5" spans="1:9" ht="33.75" x14ac:dyDescent="0.2">
      <c r="A5" s="211" t="s">
        <v>2</v>
      </c>
      <c r="B5" s="212"/>
      <c r="C5" s="212"/>
      <c r="D5" s="212"/>
      <c r="E5" s="212"/>
      <c r="F5" s="212"/>
      <c r="G5" s="84" t="s">
        <v>106</v>
      </c>
      <c r="H5" s="85" t="s">
        <v>292</v>
      </c>
      <c r="I5" s="85" t="s">
        <v>276</v>
      </c>
    </row>
    <row r="6" spans="1:9" x14ac:dyDescent="0.2">
      <c r="A6" s="224">
        <v>1</v>
      </c>
      <c r="B6" s="212"/>
      <c r="C6" s="212"/>
      <c r="D6" s="212"/>
      <c r="E6" s="212"/>
      <c r="F6" s="212"/>
      <c r="G6" s="86">
        <v>2</v>
      </c>
      <c r="H6" s="85" t="s">
        <v>167</v>
      </c>
      <c r="I6" s="85" t="s">
        <v>168</v>
      </c>
    </row>
    <row r="7" spans="1:9" x14ac:dyDescent="0.2">
      <c r="A7" s="218" t="s">
        <v>169</v>
      </c>
      <c r="B7" s="225"/>
      <c r="C7" s="225"/>
      <c r="D7" s="225"/>
      <c r="E7" s="225"/>
      <c r="F7" s="225"/>
      <c r="G7" s="225"/>
      <c r="H7" s="225"/>
      <c r="I7" s="225"/>
    </row>
    <row r="8" spans="1:9" x14ac:dyDescent="0.2">
      <c r="A8" s="205" t="s">
        <v>219</v>
      </c>
      <c r="B8" s="205"/>
      <c r="C8" s="205"/>
      <c r="D8" s="205"/>
      <c r="E8" s="205"/>
      <c r="F8" s="205"/>
      <c r="G8" s="78">
        <v>1</v>
      </c>
      <c r="H8" s="91">
        <v>0</v>
      </c>
      <c r="I8" s="91">
        <v>0</v>
      </c>
    </row>
    <row r="9" spans="1:9" x14ac:dyDescent="0.2">
      <c r="A9" s="205" t="s">
        <v>220</v>
      </c>
      <c r="B9" s="205"/>
      <c r="C9" s="205"/>
      <c r="D9" s="205"/>
      <c r="E9" s="205"/>
      <c r="F9" s="205"/>
      <c r="G9" s="78">
        <v>2</v>
      </c>
      <c r="H9" s="91">
        <v>0</v>
      </c>
      <c r="I9" s="91">
        <v>0</v>
      </c>
    </row>
    <row r="10" spans="1:9" x14ac:dyDescent="0.2">
      <c r="A10" s="205" t="s">
        <v>221</v>
      </c>
      <c r="B10" s="205"/>
      <c r="C10" s="205"/>
      <c r="D10" s="205"/>
      <c r="E10" s="205"/>
      <c r="F10" s="205"/>
      <c r="G10" s="78">
        <v>3</v>
      </c>
      <c r="H10" s="91">
        <v>0</v>
      </c>
      <c r="I10" s="91">
        <v>0</v>
      </c>
    </row>
    <row r="11" spans="1:9" x14ac:dyDescent="0.2">
      <c r="A11" s="205" t="s">
        <v>222</v>
      </c>
      <c r="B11" s="205"/>
      <c r="C11" s="205"/>
      <c r="D11" s="205"/>
      <c r="E11" s="205"/>
      <c r="F11" s="205"/>
      <c r="G11" s="78">
        <v>4</v>
      </c>
      <c r="H11" s="91">
        <v>0</v>
      </c>
      <c r="I11" s="91">
        <v>0</v>
      </c>
    </row>
    <row r="12" spans="1:9" x14ac:dyDescent="0.2">
      <c r="A12" s="205" t="s">
        <v>389</v>
      </c>
      <c r="B12" s="205"/>
      <c r="C12" s="205"/>
      <c r="D12" s="205"/>
      <c r="E12" s="205"/>
      <c r="F12" s="205"/>
      <c r="G12" s="78">
        <v>5</v>
      </c>
      <c r="H12" s="91">
        <v>0</v>
      </c>
      <c r="I12" s="91">
        <v>0</v>
      </c>
    </row>
    <row r="13" spans="1:9" ht="24" customHeight="1" x14ac:dyDescent="0.2">
      <c r="A13" s="210" t="s">
        <v>397</v>
      </c>
      <c r="B13" s="210"/>
      <c r="C13" s="210"/>
      <c r="D13" s="210"/>
      <c r="E13" s="210"/>
      <c r="F13" s="210"/>
      <c r="G13" s="80">
        <v>6</v>
      </c>
      <c r="H13" s="95">
        <f>SUM(H8:H12)</f>
        <v>0</v>
      </c>
      <c r="I13" s="95">
        <f>SUM(I8:I12)</f>
        <v>0</v>
      </c>
    </row>
    <row r="14" spans="1:9" x14ac:dyDescent="0.2">
      <c r="A14" s="205" t="s">
        <v>390</v>
      </c>
      <c r="B14" s="205"/>
      <c r="C14" s="205"/>
      <c r="D14" s="205"/>
      <c r="E14" s="205"/>
      <c r="F14" s="205"/>
      <c r="G14" s="78">
        <v>7</v>
      </c>
      <c r="H14" s="91">
        <v>0</v>
      </c>
      <c r="I14" s="91">
        <v>0</v>
      </c>
    </row>
    <row r="15" spans="1:9" x14ac:dyDescent="0.2">
      <c r="A15" s="205" t="s">
        <v>391</v>
      </c>
      <c r="B15" s="205"/>
      <c r="C15" s="205"/>
      <c r="D15" s="205"/>
      <c r="E15" s="205"/>
      <c r="F15" s="205"/>
      <c r="G15" s="78">
        <v>8</v>
      </c>
      <c r="H15" s="91">
        <v>0</v>
      </c>
      <c r="I15" s="91">
        <v>0</v>
      </c>
    </row>
    <row r="16" spans="1:9" x14ac:dyDescent="0.2">
      <c r="A16" s="205" t="s">
        <v>392</v>
      </c>
      <c r="B16" s="205"/>
      <c r="C16" s="205"/>
      <c r="D16" s="205"/>
      <c r="E16" s="205"/>
      <c r="F16" s="205"/>
      <c r="G16" s="78">
        <v>9</v>
      </c>
      <c r="H16" s="91">
        <v>0</v>
      </c>
      <c r="I16" s="91">
        <v>0</v>
      </c>
    </row>
    <row r="17" spans="1:9" x14ac:dyDescent="0.2">
      <c r="A17" s="205" t="s">
        <v>393</v>
      </c>
      <c r="B17" s="205"/>
      <c r="C17" s="205"/>
      <c r="D17" s="205"/>
      <c r="E17" s="205"/>
      <c r="F17" s="205"/>
      <c r="G17" s="78">
        <v>10</v>
      </c>
      <c r="H17" s="91">
        <v>0</v>
      </c>
      <c r="I17" s="91">
        <v>0</v>
      </c>
    </row>
    <row r="18" spans="1:9" x14ac:dyDescent="0.2">
      <c r="A18" s="205" t="s">
        <v>394</v>
      </c>
      <c r="B18" s="205"/>
      <c r="C18" s="205"/>
      <c r="D18" s="205"/>
      <c r="E18" s="205"/>
      <c r="F18" s="205"/>
      <c r="G18" s="78">
        <v>11</v>
      </c>
      <c r="H18" s="91">
        <v>0</v>
      </c>
      <c r="I18" s="91">
        <v>0</v>
      </c>
    </row>
    <row r="19" spans="1:9" x14ac:dyDescent="0.2">
      <c r="A19" s="205" t="s">
        <v>395</v>
      </c>
      <c r="B19" s="205"/>
      <c r="C19" s="205"/>
      <c r="D19" s="205"/>
      <c r="E19" s="205"/>
      <c r="F19" s="205"/>
      <c r="G19" s="78">
        <v>12</v>
      </c>
      <c r="H19" s="91">
        <v>0</v>
      </c>
      <c r="I19" s="91">
        <v>0</v>
      </c>
    </row>
    <row r="20" spans="1:9" ht="26.25" customHeight="1" x14ac:dyDescent="0.2">
      <c r="A20" s="210" t="s">
        <v>398</v>
      </c>
      <c r="B20" s="210"/>
      <c r="C20" s="210"/>
      <c r="D20" s="210"/>
      <c r="E20" s="210"/>
      <c r="F20" s="210"/>
      <c r="G20" s="80">
        <v>13</v>
      </c>
      <c r="H20" s="95">
        <f>SUM(H14:H19)</f>
        <v>0</v>
      </c>
      <c r="I20" s="95">
        <f>SUM(I14:I19)</f>
        <v>0</v>
      </c>
    </row>
    <row r="21" spans="1:9" ht="25.9" customHeight="1" x14ac:dyDescent="0.2">
      <c r="A21" s="200" t="s">
        <v>399</v>
      </c>
      <c r="B21" s="200"/>
      <c r="C21" s="200"/>
      <c r="D21" s="200"/>
      <c r="E21" s="200"/>
      <c r="F21" s="200"/>
      <c r="G21" s="80">
        <v>14</v>
      </c>
      <c r="H21" s="90">
        <f>H13+H20</f>
        <v>0</v>
      </c>
      <c r="I21" s="90">
        <f>I13+I20</f>
        <v>0</v>
      </c>
    </row>
    <row r="22" spans="1:9" x14ac:dyDescent="0.2">
      <c r="A22" s="218" t="s">
        <v>187</v>
      </c>
      <c r="B22" s="225"/>
      <c r="C22" s="225"/>
      <c r="D22" s="225"/>
      <c r="E22" s="225"/>
      <c r="F22" s="225"/>
      <c r="G22" s="225"/>
      <c r="H22" s="225"/>
      <c r="I22" s="225"/>
    </row>
    <row r="23" spans="1:9" ht="26.45" customHeight="1" x14ac:dyDescent="0.2">
      <c r="A23" s="205" t="s">
        <v>223</v>
      </c>
      <c r="B23" s="205"/>
      <c r="C23" s="205"/>
      <c r="D23" s="205"/>
      <c r="E23" s="205"/>
      <c r="F23" s="205"/>
      <c r="G23" s="78">
        <v>15</v>
      </c>
      <c r="H23" s="91">
        <v>0</v>
      </c>
      <c r="I23" s="91">
        <v>0</v>
      </c>
    </row>
    <row r="24" spans="1:9" x14ac:dyDescent="0.2">
      <c r="A24" s="205" t="s">
        <v>224</v>
      </c>
      <c r="B24" s="205"/>
      <c r="C24" s="205"/>
      <c r="D24" s="205"/>
      <c r="E24" s="205"/>
      <c r="F24" s="205"/>
      <c r="G24" s="78">
        <v>16</v>
      </c>
      <c r="H24" s="91">
        <v>0</v>
      </c>
      <c r="I24" s="91">
        <v>0</v>
      </c>
    </row>
    <row r="25" spans="1:9" x14ac:dyDescent="0.2">
      <c r="A25" s="205" t="s">
        <v>225</v>
      </c>
      <c r="B25" s="205"/>
      <c r="C25" s="205"/>
      <c r="D25" s="205"/>
      <c r="E25" s="205"/>
      <c r="F25" s="205"/>
      <c r="G25" s="78">
        <v>17</v>
      </c>
      <c r="H25" s="91">
        <v>0</v>
      </c>
      <c r="I25" s="91">
        <v>0</v>
      </c>
    </row>
    <row r="26" spans="1:9" x14ac:dyDescent="0.2">
      <c r="A26" s="205" t="s">
        <v>226</v>
      </c>
      <c r="B26" s="205"/>
      <c r="C26" s="205"/>
      <c r="D26" s="205"/>
      <c r="E26" s="205"/>
      <c r="F26" s="205"/>
      <c r="G26" s="78">
        <v>18</v>
      </c>
      <c r="H26" s="91">
        <v>0</v>
      </c>
      <c r="I26" s="91">
        <v>0</v>
      </c>
    </row>
    <row r="27" spans="1:9" x14ac:dyDescent="0.2">
      <c r="A27" s="205" t="s">
        <v>227</v>
      </c>
      <c r="B27" s="205"/>
      <c r="C27" s="205"/>
      <c r="D27" s="205"/>
      <c r="E27" s="205"/>
      <c r="F27" s="205"/>
      <c r="G27" s="78">
        <v>19</v>
      </c>
      <c r="H27" s="91">
        <v>0</v>
      </c>
      <c r="I27" s="91">
        <v>0</v>
      </c>
    </row>
    <row r="28" spans="1:9" x14ac:dyDescent="0.2">
      <c r="A28" s="205" t="s">
        <v>228</v>
      </c>
      <c r="B28" s="205"/>
      <c r="C28" s="205"/>
      <c r="D28" s="205"/>
      <c r="E28" s="205"/>
      <c r="F28" s="205"/>
      <c r="G28" s="78">
        <v>20</v>
      </c>
      <c r="H28" s="91">
        <v>0</v>
      </c>
      <c r="I28" s="91">
        <v>0</v>
      </c>
    </row>
    <row r="29" spans="1:9" ht="25.15" customHeight="1" x14ac:dyDescent="0.2">
      <c r="A29" s="198" t="s">
        <v>429</v>
      </c>
      <c r="B29" s="198"/>
      <c r="C29" s="198"/>
      <c r="D29" s="198"/>
      <c r="E29" s="198"/>
      <c r="F29" s="198"/>
      <c r="G29" s="80">
        <v>21</v>
      </c>
      <c r="H29" s="90">
        <f>SUM(H23:H28)</f>
        <v>0</v>
      </c>
      <c r="I29" s="90">
        <f>SUM(I23:I28)</f>
        <v>0</v>
      </c>
    </row>
    <row r="30" spans="1:9" ht="21" customHeight="1" x14ac:dyDescent="0.2">
      <c r="A30" s="205" t="s">
        <v>229</v>
      </c>
      <c r="B30" s="205"/>
      <c r="C30" s="205"/>
      <c r="D30" s="205"/>
      <c r="E30" s="205"/>
      <c r="F30" s="205"/>
      <c r="G30" s="78">
        <v>22</v>
      </c>
      <c r="H30" s="91">
        <v>0</v>
      </c>
      <c r="I30" s="91">
        <v>0</v>
      </c>
    </row>
    <row r="31" spans="1:9" x14ac:dyDescent="0.2">
      <c r="A31" s="205" t="s">
        <v>230</v>
      </c>
      <c r="B31" s="205"/>
      <c r="C31" s="205"/>
      <c r="D31" s="205"/>
      <c r="E31" s="205"/>
      <c r="F31" s="205"/>
      <c r="G31" s="78">
        <v>23</v>
      </c>
      <c r="H31" s="91">
        <v>0</v>
      </c>
      <c r="I31" s="91">
        <v>0</v>
      </c>
    </row>
    <row r="32" spans="1:9" x14ac:dyDescent="0.2">
      <c r="A32" s="205" t="s">
        <v>396</v>
      </c>
      <c r="B32" s="205"/>
      <c r="C32" s="205"/>
      <c r="D32" s="205"/>
      <c r="E32" s="205"/>
      <c r="F32" s="205"/>
      <c r="G32" s="78">
        <v>24</v>
      </c>
      <c r="H32" s="91">
        <v>0</v>
      </c>
      <c r="I32" s="91">
        <v>0</v>
      </c>
    </row>
    <row r="33" spans="1:9" x14ac:dyDescent="0.2">
      <c r="A33" s="205" t="s">
        <v>231</v>
      </c>
      <c r="B33" s="205"/>
      <c r="C33" s="205"/>
      <c r="D33" s="205"/>
      <c r="E33" s="205"/>
      <c r="F33" s="205"/>
      <c r="G33" s="78">
        <v>25</v>
      </c>
      <c r="H33" s="91">
        <v>0</v>
      </c>
      <c r="I33" s="91">
        <v>0</v>
      </c>
    </row>
    <row r="34" spans="1:9" x14ac:dyDescent="0.2">
      <c r="A34" s="205" t="s">
        <v>232</v>
      </c>
      <c r="B34" s="205"/>
      <c r="C34" s="205"/>
      <c r="D34" s="205"/>
      <c r="E34" s="205"/>
      <c r="F34" s="205"/>
      <c r="G34" s="78">
        <v>26</v>
      </c>
      <c r="H34" s="91">
        <v>0</v>
      </c>
      <c r="I34" s="91">
        <v>0</v>
      </c>
    </row>
    <row r="35" spans="1:9" ht="28.9" customHeight="1" x14ac:dyDescent="0.2">
      <c r="A35" s="198" t="s">
        <v>430</v>
      </c>
      <c r="B35" s="198"/>
      <c r="C35" s="198"/>
      <c r="D35" s="198"/>
      <c r="E35" s="198"/>
      <c r="F35" s="198"/>
      <c r="G35" s="80">
        <v>27</v>
      </c>
      <c r="H35" s="90">
        <f>SUM(H30:H34)</f>
        <v>0</v>
      </c>
      <c r="I35" s="90">
        <f>SUM(I30:I34)</f>
        <v>0</v>
      </c>
    </row>
    <row r="36" spans="1:9" ht="26.45" customHeight="1" x14ac:dyDescent="0.2">
      <c r="A36" s="200" t="s">
        <v>400</v>
      </c>
      <c r="B36" s="200"/>
      <c r="C36" s="200"/>
      <c r="D36" s="200"/>
      <c r="E36" s="200"/>
      <c r="F36" s="200"/>
      <c r="G36" s="80">
        <v>28</v>
      </c>
      <c r="H36" s="90">
        <f>H29+H35</f>
        <v>0</v>
      </c>
      <c r="I36" s="90">
        <f>I29+I35</f>
        <v>0</v>
      </c>
    </row>
    <row r="37" spans="1:9" x14ac:dyDescent="0.2">
      <c r="A37" s="218" t="s">
        <v>202</v>
      </c>
      <c r="B37" s="225"/>
      <c r="C37" s="225"/>
      <c r="D37" s="225"/>
      <c r="E37" s="225"/>
      <c r="F37" s="225"/>
      <c r="G37" s="225">
        <v>0</v>
      </c>
      <c r="H37" s="225"/>
      <c r="I37" s="225"/>
    </row>
    <row r="38" spans="1:9" x14ac:dyDescent="0.2">
      <c r="A38" s="172" t="s">
        <v>233</v>
      </c>
      <c r="B38" s="172"/>
      <c r="C38" s="172"/>
      <c r="D38" s="172"/>
      <c r="E38" s="172"/>
      <c r="F38" s="172"/>
      <c r="G38" s="78">
        <v>29</v>
      </c>
      <c r="H38" s="91">
        <v>0</v>
      </c>
      <c r="I38" s="91">
        <v>0</v>
      </c>
    </row>
    <row r="39" spans="1:9" ht="21.6" customHeight="1" x14ac:dyDescent="0.2">
      <c r="A39" s="172" t="s">
        <v>234</v>
      </c>
      <c r="B39" s="172"/>
      <c r="C39" s="172"/>
      <c r="D39" s="172"/>
      <c r="E39" s="172"/>
      <c r="F39" s="172"/>
      <c r="G39" s="78">
        <v>30</v>
      </c>
      <c r="H39" s="91">
        <v>0</v>
      </c>
      <c r="I39" s="91">
        <v>0</v>
      </c>
    </row>
    <row r="40" spans="1:9" x14ac:dyDescent="0.2">
      <c r="A40" s="172" t="s">
        <v>235</v>
      </c>
      <c r="B40" s="172"/>
      <c r="C40" s="172"/>
      <c r="D40" s="172"/>
      <c r="E40" s="172"/>
      <c r="F40" s="172"/>
      <c r="G40" s="78">
        <v>31</v>
      </c>
      <c r="H40" s="91">
        <v>0</v>
      </c>
      <c r="I40" s="91">
        <v>0</v>
      </c>
    </row>
    <row r="41" spans="1:9" x14ac:dyDescent="0.2">
      <c r="A41" s="172" t="s">
        <v>236</v>
      </c>
      <c r="B41" s="172"/>
      <c r="C41" s="172"/>
      <c r="D41" s="172"/>
      <c r="E41" s="172"/>
      <c r="F41" s="172"/>
      <c r="G41" s="78">
        <v>32</v>
      </c>
      <c r="H41" s="91">
        <v>0</v>
      </c>
      <c r="I41" s="91">
        <v>0</v>
      </c>
    </row>
    <row r="42" spans="1:9" ht="26.45" customHeight="1" x14ac:dyDescent="0.2">
      <c r="A42" s="198" t="s">
        <v>431</v>
      </c>
      <c r="B42" s="198"/>
      <c r="C42" s="198"/>
      <c r="D42" s="198"/>
      <c r="E42" s="198"/>
      <c r="F42" s="198"/>
      <c r="G42" s="80">
        <v>33</v>
      </c>
      <c r="H42" s="90">
        <f>H41+H40+H39+H38</f>
        <v>0</v>
      </c>
      <c r="I42" s="90">
        <f>I41+I40+I39+I38</f>
        <v>0</v>
      </c>
    </row>
    <row r="43" spans="1:9" ht="22.9" customHeight="1" x14ac:dyDescent="0.2">
      <c r="A43" s="172" t="s">
        <v>237</v>
      </c>
      <c r="B43" s="172"/>
      <c r="C43" s="172"/>
      <c r="D43" s="172"/>
      <c r="E43" s="172"/>
      <c r="F43" s="172"/>
      <c r="G43" s="78">
        <v>34</v>
      </c>
      <c r="H43" s="91">
        <v>0</v>
      </c>
      <c r="I43" s="91">
        <v>0</v>
      </c>
    </row>
    <row r="44" spans="1:9" x14ac:dyDescent="0.2">
      <c r="A44" s="172" t="s">
        <v>238</v>
      </c>
      <c r="B44" s="172"/>
      <c r="C44" s="172"/>
      <c r="D44" s="172"/>
      <c r="E44" s="172"/>
      <c r="F44" s="172"/>
      <c r="G44" s="78">
        <v>35</v>
      </c>
      <c r="H44" s="91">
        <v>0</v>
      </c>
      <c r="I44" s="91">
        <v>0</v>
      </c>
    </row>
    <row r="45" spans="1:9" x14ac:dyDescent="0.2">
      <c r="A45" s="172" t="s">
        <v>239</v>
      </c>
      <c r="B45" s="172"/>
      <c r="C45" s="172"/>
      <c r="D45" s="172"/>
      <c r="E45" s="172"/>
      <c r="F45" s="172"/>
      <c r="G45" s="78">
        <v>36</v>
      </c>
      <c r="H45" s="91">
        <v>0</v>
      </c>
      <c r="I45" s="91">
        <v>0</v>
      </c>
    </row>
    <row r="46" spans="1:9" ht="25.15" customHeight="1" x14ac:dyDescent="0.2">
      <c r="A46" s="172" t="s">
        <v>240</v>
      </c>
      <c r="B46" s="172"/>
      <c r="C46" s="172"/>
      <c r="D46" s="172"/>
      <c r="E46" s="172"/>
      <c r="F46" s="172"/>
      <c r="G46" s="78">
        <v>37</v>
      </c>
      <c r="H46" s="91">
        <v>0</v>
      </c>
      <c r="I46" s="91">
        <v>0</v>
      </c>
    </row>
    <row r="47" spans="1:9" x14ac:dyDescent="0.2">
      <c r="A47" s="172" t="s">
        <v>241</v>
      </c>
      <c r="B47" s="172"/>
      <c r="C47" s="172"/>
      <c r="D47" s="172"/>
      <c r="E47" s="172"/>
      <c r="F47" s="172"/>
      <c r="G47" s="78">
        <v>38</v>
      </c>
      <c r="H47" s="91">
        <v>0</v>
      </c>
      <c r="I47" s="91">
        <v>0</v>
      </c>
    </row>
    <row r="48" spans="1:9" ht="25.15" customHeight="1" x14ac:dyDescent="0.2">
      <c r="A48" s="198" t="s">
        <v>432</v>
      </c>
      <c r="B48" s="198"/>
      <c r="C48" s="198"/>
      <c r="D48" s="198"/>
      <c r="E48" s="198"/>
      <c r="F48" s="198"/>
      <c r="G48" s="80">
        <v>39</v>
      </c>
      <c r="H48" s="90">
        <f>H47+H46+H45+H44+H43</f>
        <v>0</v>
      </c>
      <c r="I48" s="90">
        <f>I47+I46+I45+I44+I43</f>
        <v>0</v>
      </c>
    </row>
    <row r="49" spans="1:9" ht="28.15" customHeight="1" x14ac:dyDescent="0.2">
      <c r="A49" s="200" t="s">
        <v>442</v>
      </c>
      <c r="B49" s="200"/>
      <c r="C49" s="200"/>
      <c r="D49" s="200"/>
      <c r="E49" s="200"/>
      <c r="F49" s="200"/>
      <c r="G49" s="80">
        <v>40</v>
      </c>
      <c r="H49" s="90">
        <f>H48+H42</f>
        <v>0</v>
      </c>
      <c r="I49" s="90">
        <f>I48+I42</f>
        <v>0</v>
      </c>
    </row>
    <row r="50" spans="1:9" x14ac:dyDescent="0.2">
      <c r="A50" s="205" t="s">
        <v>242</v>
      </c>
      <c r="B50" s="205"/>
      <c r="C50" s="205"/>
      <c r="D50" s="205"/>
      <c r="E50" s="205"/>
      <c r="F50" s="205"/>
      <c r="G50" s="78">
        <v>41</v>
      </c>
      <c r="H50" s="91">
        <v>0</v>
      </c>
      <c r="I50" s="91">
        <v>0</v>
      </c>
    </row>
    <row r="51" spans="1:9" ht="24.6" customHeight="1" x14ac:dyDescent="0.2">
      <c r="A51" s="200" t="s">
        <v>401</v>
      </c>
      <c r="B51" s="200"/>
      <c r="C51" s="200"/>
      <c r="D51" s="200"/>
      <c r="E51" s="200"/>
      <c r="F51" s="200"/>
      <c r="G51" s="80">
        <v>42</v>
      </c>
      <c r="H51" s="90">
        <f>H21+H36+H49+H50</f>
        <v>0</v>
      </c>
      <c r="I51" s="90">
        <f>I21+I36+I49+I50</f>
        <v>0</v>
      </c>
    </row>
    <row r="52" spans="1:9" x14ac:dyDescent="0.2">
      <c r="A52" s="219" t="s">
        <v>216</v>
      </c>
      <c r="B52" s="219"/>
      <c r="C52" s="219"/>
      <c r="D52" s="219"/>
      <c r="E52" s="219"/>
      <c r="F52" s="219"/>
      <c r="G52" s="78">
        <v>43</v>
      </c>
      <c r="H52" s="91">
        <v>0</v>
      </c>
      <c r="I52" s="91">
        <v>0</v>
      </c>
    </row>
    <row r="53" spans="1:9" ht="28.9" customHeight="1" x14ac:dyDescent="0.2">
      <c r="A53" s="219" t="s">
        <v>402</v>
      </c>
      <c r="B53" s="219"/>
      <c r="C53" s="219"/>
      <c r="D53" s="219"/>
      <c r="E53" s="219"/>
      <c r="F53" s="219"/>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D40" zoomScaleNormal="100" zoomScaleSheetLayoutView="80" workbookViewId="0">
      <selection activeCell="O59" sqref="O59"/>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5" t="s">
        <v>243</v>
      </c>
      <c r="B1" s="246"/>
      <c r="C1" s="246"/>
      <c r="D1" s="246"/>
      <c r="E1" s="246"/>
      <c r="F1" s="246"/>
      <c r="G1" s="246"/>
      <c r="H1" s="246"/>
      <c r="I1" s="246"/>
      <c r="J1" s="246"/>
      <c r="K1" s="35"/>
    </row>
    <row r="2" spans="1:25" ht="15.75" x14ac:dyDescent="0.2">
      <c r="A2" s="3"/>
      <c r="B2" s="4"/>
      <c r="C2" s="247" t="s">
        <v>244</v>
      </c>
      <c r="D2" s="247"/>
      <c r="E2" s="5">
        <v>45292</v>
      </c>
      <c r="F2" s="6" t="s">
        <v>0</v>
      </c>
      <c r="G2" s="5">
        <v>45657</v>
      </c>
      <c r="H2" s="36"/>
      <c r="I2" s="36"/>
      <c r="J2" s="36"/>
      <c r="K2" s="35"/>
      <c r="X2" s="37" t="s">
        <v>445</v>
      </c>
    </row>
    <row r="3" spans="1:25" ht="13.5" customHeight="1" thickBot="1" x14ac:dyDescent="0.25">
      <c r="A3" s="248" t="s">
        <v>245</v>
      </c>
      <c r="B3" s="249"/>
      <c r="C3" s="249"/>
      <c r="D3" s="249"/>
      <c r="E3" s="249"/>
      <c r="F3" s="249"/>
      <c r="G3" s="252" t="s">
        <v>3</v>
      </c>
      <c r="H3" s="236" t="s">
        <v>246</v>
      </c>
      <c r="I3" s="236"/>
      <c r="J3" s="236"/>
      <c r="K3" s="236"/>
      <c r="L3" s="236"/>
      <c r="M3" s="236"/>
      <c r="N3" s="236"/>
      <c r="O3" s="236"/>
      <c r="P3" s="236"/>
      <c r="Q3" s="236"/>
      <c r="R3" s="236"/>
      <c r="S3" s="236"/>
      <c r="T3" s="236"/>
      <c r="U3" s="236"/>
      <c r="V3" s="236"/>
      <c r="W3" s="236"/>
      <c r="X3" s="236" t="s">
        <v>406</v>
      </c>
      <c r="Y3" s="238" t="s">
        <v>247</v>
      </c>
    </row>
    <row r="4" spans="1:25" ht="90.75" thickBot="1" x14ac:dyDescent="0.25">
      <c r="A4" s="250"/>
      <c r="B4" s="251"/>
      <c r="C4" s="251"/>
      <c r="D4" s="251"/>
      <c r="E4" s="251"/>
      <c r="F4" s="251"/>
      <c r="G4" s="253"/>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37"/>
      <c r="Y4" s="239"/>
    </row>
    <row r="5" spans="1:25" ht="22.5" x14ac:dyDescent="0.2">
      <c r="A5" s="240">
        <v>1</v>
      </c>
      <c r="B5" s="241"/>
      <c r="C5" s="241"/>
      <c r="D5" s="241"/>
      <c r="E5" s="241"/>
      <c r="F5" s="241"/>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42" t="s">
        <v>261</v>
      </c>
      <c r="B6" s="242"/>
      <c r="C6" s="242"/>
      <c r="D6" s="242"/>
      <c r="E6" s="242"/>
      <c r="F6" s="242"/>
      <c r="G6" s="242"/>
      <c r="H6" s="242"/>
      <c r="I6" s="242"/>
      <c r="J6" s="242"/>
      <c r="K6" s="242"/>
      <c r="L6" s="242"/>
      <c r="M6" s="242"/>
      <c r="N6" s="243"/>
      <c r="O6" s="243"/>
      <c r="P6" s="243"/>
      <c r="Q6" s="243"/>
      <c r="R6" s="243"/>
      <c r="S6" s="243"/>
      <c r="T6" s="243"/>
      <c r="U6" s="243"/>
      <c r="V6" s="243"/>
      <c r="W6" s="243"/>
      <c r="X6" s="243"/>
      <c r="Y6" s="244"/>
    </row>
    <row r="7" spans="1:25" x14ac:dyDescent="0.2">
      <c r="A7" s="234" t="s">
        <v>293</v>
      </c>
      <c r="B7" s="234"/>
      <c r="C7" s="234"/>
      <c r="D7" s="234"/>
      <c r="E7" s="234"/>
      <c r="F7" s="234"/>
      <c r="G7" s="8">
        <v>1</v>
      </c>
      <c r="H7" s="42">
        <v>83333935</v>
      </c>
      <c r="I7" s="42">
        <v>39285951</v>
      </c>
      <c r="J7" s="42">
        <v>0</v>
      </c>
      <c r="K7" s="42">
        <v>0</v>
      </c>
      <c r="L7" s="42">
        <v>0</v>
      </c>
      <c r="M7" s="42">
        <v>0</v>
      </c>
      <c r="N7" s="42">
        <v>0</v>
      </c>
      <c r="O7" s="42">
        <v>0</v>
      </c>
      <c r="P7" s="42">
        <v>-56494</v>
      </c>
      <c r="Q7" s="42">
        <v>0</v>
      </c>
      <c r="R7" s="42">
        <v>0</v>
      </c>
      <c r="S7" s="42">
        <v>0</v>
      </c>
      <c r="T7" s="42">
        <v>0</v>
      </c>
      <c r="U7" s="42">
        <v>-92664517</v>
      </c>
      <c r="V7" s="42">
        <v>-18203451</v>
      </c>
      <c r="W7" s="43">
        <f>H7+I7+J7+K7-L7+M7+N7+O7+P7+Q7+R7+U7+V7+S7+T7</f>
        <v>11695424</v>
      </c>
      <c r="X7" s="42">
        <v>0</v>
      </c>
      <c r="Y7" s="43">
        <f>W7+X7</f>
        <v>11695424</v>
      </c>
    </row>
    <row r="8" spans="1:25" x14ac:dyDescent="0.2">
      <c r="A8" s="229" t="s">
        <v>262</v>
      </c>
      <c r="B8" s="229"/>
      <c r="C8" s="229"/>
      <c r="D8" s="229"/>
      <c r="E8" s="229"/>
      <c r="F8" s="229"/>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9" t="s">
        <v>263</v>
      </c>
      <c r="B9" s="229"/>
      <c r="C9" s="229"/>
      <c r="D9" s="229"/>
      <c r="E9" s="229"/>
      <c r="F9" s="229"/>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35" t="s">
        <v>294</v>
      </c>
      <c r="B10" s="235"/>
      <c r="C10" s="235"/>
      <c r="D10" s="235"/>
      <c r="E10" s="235"/>
      <c r="F10" s="235"/>
      <c r="G10" s="9">
        <v>4</v>
      </c>
      <c r="H10" s="44">
        <f>H7+H8+H9</f>
        <v>83333935</v>
      </c>
      <c r="I10" s="44">
        <f t="shared" ref="I10:Y10" si="2">I7+I8+I9</f>
        <v>39285951</v>
      </c>
      <c r="J10" s="44">
        <f t="shared" si="2"/>
        <v>0</v>
      </c>
      <c r="K10" s="44">
        <f t="shared" si="2"/>
        <v>0</v>
      </c>
      <c r="L10" s="44">
        <f t="shared" si="2"/>
        <v>0</v>
      </c>
      <c r="M10" s="44">
        <f t="shared" si="2"/>
        <v>0</v>
      </c>
      <c r="N10" s="44">
        <f t="shared" si="2"/>
        <v>0</v>
      </c>
      <c r="O10" s="44">
        <f t="shared" si="2"/>
        <v>0</v>
      </c>
      <c r="P10" s="44">
        <f t="shared" si="2"/>
        <v>-56494</v>
      </c>
      <c r="Q10" s="44">
        <f t="shared" si="2"/>
        <v>0</v>
      </c>
      <c r="R10" s="44">
        <f t="shared" si="2"/>
        <v>0</v>
      </c>
      <c r="S10" s="44">
        <f t="shared" si="2"/>
        <v>0</v>
      </c>
      <c r="T10" s="44">
        <f t="shared" si="2"/>
        <v>0</v>
      </c>
      <c r="U10" s="44">
        <f t="shared" si="2"/>
        <v>-92664517</v>
      </c>
      <c r="V10" s="44">
        <f t="shared" si="2"/>
        <v>-18203451</v>
      </c>
      <c r="W10" s="44">
        <f t="shared" si="0"/>
        <v>11695424</v>
      </c>
      <c r="X10" s="44">
        <f t="shared" si="2"/>
        <v>0</v>
      </c>
      <c r="Y10" s="44">
        <f t="shared" si="2"/>
        <v>11695424</v>
      </c>
    </row>
    <row r="11" spans="1:25" x14ac:dyDescent="0.2">
      <c r="A11" s="229" t="s">
        <v>264</v>
      </c>
      <c r="B11" s="229"/>
      <c r="C11" s="229"/>
      <c r="D11" s="229"/>
      <c r="E11" s="229"/>
      <c r="F11" s="229"/>
      <c r="G11" s="8">
        <v>5</v>
      </c>
      <c r="H11" s="46">
        <v>0</v>
      </c>
      <c r="I11" s="46">
        <v>0</v>
      </c>
      <c r="J11" s="46">
        <v>0</v>
      </c>
      <c r="K11" s="46">
        <v>0</v>
      </c>
      <c r="L11" s="46">
        <v>0</v>
      </c>
      <c r="M11" s="46">
        <v>0</v>
      </c>
      <c r="N11" s="46">
        <v>0</v>
      </c>
      <c r="O11" s="46">
        <v>0</v>
      </c>
      <c r="P11" s="46">
        <v>0</v>
      </c>
      <c r="Q11" s="46">
        <v>0</v>
      </c>
      <c r="R11" s="46">
        <v>0</v>
      </c>
      <c r="S11" s="42">
        <v>0</v>
      </c>
      <c r="T11" s="42">
        <v>0</v>
      </c>
      <c r="U11" s="46">
        <v>0</v>
      </c>
      <c r="V11" s="42">
        <f>[1]RDG!H66</f>
        <v>2252127</v>
      </c>
      <c r="W11" s="43">
        <f t="shared" si="0"/>
        <v>2252127</v>
      </c>
      <c r="X11" s="42">
        <v>0</v>
      </c>
      <c r="Y11" s="43">
        <f t="shared" ref="Y11:Y29" si="3">W11+X11</f>
        <v>2252127</v>
      </c>
    </row>
    <row r="12" spans="1:25" x14ac:dyDescent="0.2">
      <c r="A12" s="229" t="s">
        <v>265</v>
      </c>
      <c r="B12" s="229"/>
      <c r="C12" s="229"/>
      <c r="D12" s="229"/>
      <c r="E12" s="229"/>
      <c r="F12" s="229"/>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9" t="s">
        <v>266</v>
      </c>
      <c r="B13" s="229"/>
      <c r="C13" s="229"/>
      <c r="D13" s="229"/>
      <c r="E13" s="229"/>
      <c r="F13" s="229"/>
      <c r="G13" s="8">
        <v>7</v>
      </c>
      <c r="H13" s="46">
        <v>0</v>
      </c>
      <c r="I13" s="46">
        <v>0</v>
      </c>
      <c r="J13" s="46">
        <v>0</v>
      </c>
      <c r="K13" s="46">
        <v>0</v>
      </c>
      <c r="L13" s="46">
        <v>0</v>
      </c>
      <c r="M13" s="46">
        <v>0</v>
      </c>
      <c r="N13" s="46">
        <v>0</v>
      </c>
      <c r="O13" s="42">
        <v>412184</v>
      </c>
      <c r="P13" s="46">
        <v>0</v>
      </c>
      <c r="Q13" s="46">
        <v>0</v>
      </c>
      <c r="R13" s="46">
        <v>0</v>
      </c>
      <c r="S13" s="42">
        <v>0</v>
      </c>
      <c r="T13" s="42">
        <v>0</v>
      </c>
      <c r="U13" s="42">
        <v>0</v>
      </c>
      <c r="V13" s="42">
        <v>0</v>
      </c>
      <c r="W13" s="43">
        <f t="shared" si="0"/>
        <v>412184</v>
      </c>
      <c r="X13" s="42">
        <v>0</v>
      </c>
      <c r="Y13" s="43">
        <f t="shared" si="3"/>
        <v>412184</v>
      </c>
    </row>
    <row r="14" spans="1:25" ht="40.5" customHeight="1" x14ac:dyDescent="0.2">
      <c r="A14" s="229" t="s">
        <v>410</v>
      </c>
      <c r="B14" s="229"/>
      <c r="C14" s="229"/>
      <c r="D14" s="229"/>
      <c r="E14" s="229"/>
      <c r="F14" s="229"/>
      <c r="G14" s="8">
        <v>8</v>
      </c>
      <c r="H14" s="46">
        <v>0</v>
      </c>
      <c r="I14" s="46">
        <v>0</v>
      </c>
      <c r="J14" s="46">
        <v>0</v>
      </c>
      <c r="K14" s="46">
        <v>0</v>
      </c>
      <c r="L14" s="46">
        <v>0</v>
      </c>
      <c r="M14" s="46">
        <v>0</v>
      </c>
      <c r="N14" s="46">
        <v>0</v>
      </c>
      <c r="O14" s="46">
        <v>0</v>
      </c>
      <c r="P14" s="42">
        <v>119970</v>
      </c>
      <c r="Q14" s="46">
        <v>0</v>
      </c>
      <c r="R14" s="46">
        <v>0</v>
      </c>
      <c r="S14" s="42">
        <v>0</v>
      </c>
      <c r="T14" s="42">
        <v>0</v>
      </c>
      <c r="U14" s="42">
        <v>0</v>
      </c>
      <c r="V14" s="42">
        <v>0</v>
      </c>
      <c r="W14" s="43">
        <f t="shared" si="0"/>
        <v>119970</v>
      </c>
      <c r="X14" s="42">
        <v>0</v>
      </c>
      <c r="Y14" s="43">
        <f t="shared" si="3"/>
        <v>119970</v>
      </c>
    </row>
    <row r="15" spans="1:25" x14ac:dyDescent="0.2">
      <c r="A15" s="229" t="s">
        <v>267</v>
      </c>
      <c r="B15" s="229"/>
      <c r="C15" s="229"/>
      <c r="D15" s="229"/>
      <c r="E15" s="229"/>
      <c r="F15" s="229"/>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9" t="s">
        <v>268</v>
      </c>
      <c r="B16" s="229"/>
      <c r="C16" s="229"/>
      <c r="D16" s="229"/>
      <c r="E16" s="229"/>
      <c r="F16" s="229"/>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9" t="s">
        <v>269</v>
      </c>
      <c r="B17" s="229"/>
      <c r="C17" s="229"/>
      <c r="D17" s="229"/>
      <c r="E17" s="229"/>
      <c r="F17" s="229"/>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9" t="s">
        <v>270</v>
      </c>
      <c r="B18" s="229"/>
      <c r="C18" s="229"/>
      <c r="D18" s="229"/>
      <c r="E18" s="229"/>
      <c r="F18" s="229"/>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9" t="s">
        <v>271</v>
      </c>
      <c r="B19" s="229"/>
      <c r="C19" s="229"/>
      <c r="D19" s="229"/>
      <c r="E19" s="229"/>
      <c r="F19" s="229"/>
      <c r="G19" s="8">
        <v>13</v>
      </c>
      <c r="H19" s="42">
        <v>-30231933</v>
      </c>
      <c r="I19" s="42">
        <v>0</v>
      </c>
      <c r="J19" s="42">
        <v>0</v>
      </c>
      <c r="K19" s="42">
        <v>0</v>
      </c>
      <c r="L19" s="42">
        <v>0</v>
      </c>
      <c r="M19" s="42">
        <v>0</v>
      </c>
      <c r="N19" s="42">
        <v>0</v>
      </c>
      <c r="O19" s="42">
        <v>0</v>
      </c>
      <c r="P19" s="42">
        <v>0</v>
      </c>
      <c r="Q19" s="42">
        <v>0</v>
      </c>
      <c r="R19" s="42">
        <v>0</v>
      </c>
      <c r="S19" s="42">
        <v>0</v>
      </c>
      <c r="T19" s="42">
        <v>0</v>
      </c>
      <c r="U19" s="42">
        <v>30231933</v>
      </c>
      <c r="V19" s="42">
        <v>0</v>
      </c>
      <c r="W19" s="43">
        <f t="shared" si="0"/>
        <v>0</v>
      </c>
      <c r="X19" s="42">
        <v>0</v>
      </c>
      <c r="Y19" s="43">
        <f t="shared" si="3"/>
        <v>0</v>
      </c>
    </row>
    <row r="20" spans="1:25" x14ac:dyDescent="0.2">
      <c r="A20" s="229" t="s">
        <v>272</v>
      </c>
      <c r="B20" s="229"/>
      <c r="C20" s="229"/>
      <c r="D20" s="229"/>
      <c r="E20" s="229"/>
      <c r="F20" s="229"/>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9" t="s">
        <v>411</v>
      </c>
      <c r="B21" s="229"/>
      <c r="C21" s="229"/>
      <c r="D21" s="229"/>
      <c r="E21" s="229"/>
      <c r="F21" s="229"/>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9" t="s">
        <v>412</v>
      </c>
      <c r="B22" s="229"/>
      <c r="C22" s="229"/>
      <c r="D22" s="229"/>
      <c r="E22" s="229"/>
      <c r="F22" s="229"/>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9" t="s">
        <v>413</v>
      </c>
      <c r="B23" s="229"/>
      <c r="C23" s="229"/>
      <c r="D23" s="229"/>
      <c r="E23" s="229"/>
      <c r="F23" s="229"/>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9" t="s">
        <v>273</v>
      </c>
      <c r="B24" s="229"/>
      <c r="C24" s="229"/>
      <c r="D24" s="229"/>
      <c r="E24" s="229"/>
      <c r="F24" s="229"/>
      <c r="G24" s="8">
        <v>18</v>
      </c>
      <c r="H24" s="42">
        <v>39285951</v>
      </c>
      <c r="I24" s="42">
        <v>-39285951</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9" t="s">
        <v>414</v>
      </c>
      <c r="B25" s="229"/>
      <c r="C25" s="229"/>
      <c r="D25" s="229"/>
      <c r="E25" s="229"/>
      <c r="F25" s="229"/>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9" t="s">
        <v>416</v>
      </c>
      <c r="B26" s="229"/>
      <c r="C26" s="229"/>
      <c r="D26" s="229"/>
      <c r="E26" s="229"/>
      <c r="F26" s="229"/>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9" t="s">
        <v>415</v>
      </c>
      <c r="B27" s="229"/>
      <c r="C27" s="229"/>
      <c r="D27" s="229"/>
      <c r="E27" s="229"/>
      <c r="F27" s="229"/>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9" t="s">
        <v>417</v>
      </c>
      <c r="B28" s="229"/>
      <c r="C28" s="229"/>
      <c r="D28" s="229"/>
      <c r="E28" s="229"/>
      <c r="F28" s="229"/>
      <c r="G28" s="8">
        <v>22</v>
      </c>
      <c r="H28" s="42">
        <v>0</v>
      </c>
      <c r="I28" s="42">
        <v>0</v>
      </c>
      <c r="J28" s="42">
        <v>0</v>
      </c>
      <c r="K28" s="42">
        <v>0</v>
      </c>
      <c r="L28" s="42">
        <v>0</v>
      </c>
      <c r="M28" s="42">
        <v>0</v>
      </c>
      <c r="N28" s="42">
        <v>0</v>
      </c>
      <c r="O28" s="42">
        <v>0</v>
      </c>
      <c r="P28" s="42">
        <v>0</v>
      </c>
      <c r="Q28" s="42">
        <v>0</v>
      </c>
      <c r="R28" s="42">
        <v>0</v>
      </c>
      <c r="S28" s="42">
        <v>0</v>
      </c>
      <c r="T28" s="42">
        <v>0</v>
      </c>
      <c r="U28" s="42">
        <f>V10</f>
        <v>-18203451</v>
      </c>
      <c r="V28" s="42">
        <f>U28*-1</f>
        <v>18203451</v>
      </c>
      <c r="W28" s="43">
        <f t="shared" si="0"/>
        <v>0</v>
      </c>
      <c r="X28" s="42">
        <v>0</v>
      </c>
      <c r="Y28" s="43">
        <f t="shared" si="3"/>
        <v>0</v>
      </c>
    </row>
    <row r="29" spans="1:25" x14ac:dyDescent="0.2">
      <c r="A29" s="229" t="s">
        <v>418</v>
      </c>
      <c r="B29" s="229"/>
      <c r="C29" s="229"/>
      <c r="D29" s="229"/>
      <c r="E29" s="229"/>
      <c r="F29" s="229"/>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30" t="s">
        <v>419</v>
      </c>
      <c r="B30" s="230"/>
      <c r="C30" s="230"/>
      <c r="D30" s="230"/>
      <c r="E30" s="230"/>
      <c r="F30" s="230"/>
      <c r="G30" s="10">
        <v>24</v>
      </c>
      <c r="H30" s="45">
        <f>SUM(H10:H29)</f>
        <v>92387953</v>
      </c>
      <c r="I30" s="45">
        <f t="shared" ref="I30:Y30" si="5">SUM(I10:I29)</f>
        <v>0</v>
      </c>
      <c r="J30" s="45">
        <f t="shared" si="5"/>
        <v>0</v>
      </c>
      <c r="K30" s="45">
        <f t="shared" si="5"/>
        <v>0</v>
      </c>
      <c r="L30" s="45">
        <f t="shared" si="5"/>
        <v>0</v>
      </c>
      <c r="M30" s="45">
        <f t="shared" si="5"/>
        <v>0</v>
      </c>
      <c r="N30" s="45">
        <f t="shared" si="5"/>
        <v>0</v>
      </c>
      <c r="O30" s="45">
        <f t="shared" si="5"/>
        <v>412184</v>
      </c>
      <c r="P30" s="45">
        <f t="shared" si="5"/>
        <v>63476</v>
      </c>
      <c r="Q30" s="45">
        <f t="shared" si="5"/>
        <v>0</v>
      </c>
      <c r="R30" s="45">
        <f t="shared" si="5"/>
        <v>0</v>
      </c>
      <c r="S30" s="45">
        <f t="shared" si="5"/>
        <v>0</v>
      </c>
      <c r="T30" s="45">
        <f t="shared" si="5"/>
        <v>0</v>
      </c>
      <c r="U30" s="45">
        <f t="shared" si="5"/>
        <v>-80636035</v>
      </c>
      <c r="V30" s="45">
        <f t="shared" si="5"/>
        <v>2252127</v>
      </c>
      <c r="W30" s="45">
        <f t="shared" si="5"/>
        <v>14479705</v>
      </c>
      <c r="X30" s="45">
        <f t="shared" si="5"/>
        <v>0</v>
      </c>
      <c r="Y30" s="45">
        <f t="shared" si="5"/>
        <v>14479705</v>
      </c>
    </row>
    <row r="31" spans="1:25" x14ac:dyDescent="0.2">
      <c r="A31" s="231" t="s">
        <v>274</v>
      </c>
      <c r="B31" s="232"/>
      <c r="C31" s="232"/>
      <c r="D31" s="232"/>
      <c r="E31" s="232"/>
      <c r="F31" s="232"/>
      <c r="G31" s="232"/>
      <c r="H31" s="232"/>
      <c r="I31" s="232"/>
      <c r="J31" s="232"/>
      <c r="K31" s="232"/>
      <c r="L31" s="232"/>
      <c r="M31" s="232"/>
      <c r="N31" s="232"/>
      <c r="O31" s="232"/>
      <c r="P31" s="232"/>
      <c r="Q31" s="232"/>
      <c r="R31" s="232"/>
      <c r="S31" s="232"/>
      <c r="T31" s="232"/>
      <c r="U31" s="232"/>
      <c r="V31" s="232"/>
      <c r="W31" s="232"/>
      <c r="X31" s="232"/>
      <c r="Y31" s="232"/>
    </row>
    <row r="32" spans="1:25" ht="36.75" customHeight="1" x14ac:dyDescent="0.2">
      <c r="A32" s="227" t="s">
        <v>275</v>
      </c>
      <c r="B32" s="227"/>
      <c r="C32" s="227"/>
      <c r="D32" s="227"/>
      <c r="E32" s="227"/>
      <c r="F32" s="227"/>
      <c r="G32" s="9">
        <v>25</v>
      </c>
      <c r="H32" s="44">
        <f>SUM(H12:H20)</f>
        <v>-30231933</v>
      </c>
      <c r="I32" s="44">
        <f t="shared" ref="I32:Y32" si="6">SUM(I12:I20)</f>
        <v>0</v>
      </c>
      <c r="J32" s="44">
        <f t="shared" si="6"/>
        <v>0</v>
      </c>
      <c r="K32" s="44">
        <f t="shared" si="6"/>
        <v>0</v>
      </c>
      <c r="L32" s="44">
        <f t="shared" si="6"/>
        <v>0</v>
      </c>
      <c r="M32" s="44">
        <f t="shared" si="6"/>
        <v>0</v>
      </c>
      <c r="N32" s="44">
        <f t="shared" si="6"/>
        <v>0</v>
      </c>
      <c r="O32" s="44">
        <f t="shared" si="6"/>
        <v>412184</v>
      </c>
      <c r="P32" s="44">
        <f t="shared" si="6"/>
        <v>119970</v>
      </c>
      <c r="Q32" s="44">
        <f t="shared" si="6"/>
        <v>0</v>
      </c>
      <c r="R32" s="44">
        <f t="shared" si="6"/>
        <v>0</v>
      </c>
      <c r="S32" s="44">
        <f t="shared" si="6"/>
        <v>0</v>
      </c>
      <c r="T32" s="44">
        <f t="shared" si="6"/>
        <v>0</v>
      </c>
      <c r="U32" s="44">
        <f t="shared" si="6"/>
        <v>30231933</v>
      </c>
      <c r="V32" s="44">
        <f t="shared" si="6"/>
        <v>0</v>
      </c>
      <c r="W32" s="44">
        <f t="shared" si="6"/>
        <v>532154</v>
      </c>
      <c r="X32" s="44">
        <f t="shared" si="6"/>
        <v>0</v>
      </c>
      <c r="Y32" s="44">
        <f t="shared" si="6"/>
        <v>532154</v>
      </c>
    </row>
    <row r="33" spans="1:25" ht="31.5" customHeight="1" x14ac:dyDescent="0.2">
      <c r="A33" s="227" t="s">
        <v>420</v>
      </c>
      <c r="B33" s="227"/>
      <c r="C33" s="227"/>
      <c r="D33" s="227"/>
      <c r="E33" s="227"/>
      <c r="F33" s="227"/>
      <c r="G33" s="9">
        <v>26</v>
      </c>
      <c r="H33" s="44">
        <f>H11+H32</f>
        <v>-30231933</v>
      </c>
      <c r="I33" s="44">
        <f t="shared" ref="I33:Y33" si="7">I11+I32</f>
        <v>0</v>
      </c>
      <c r="J33" s="44">
        <f t="shared" si="7"/>
        <v>0</v>
      </c>
      <c r="K33" s="44">
        <f t="shared" si="7"/>
        <v>0</v>
      </c>
      <c r="L33" s="44">
        <f t="shared" si="7"/>
        <v>0</v>
      </c>
      <c r="M33" s="44">
        <f t="shared" si="7"/>
        <v>0</v>
      </c>
      <c r="N33" s="44">
        <f t="shared" si="7"/>
        <v>0</v>
      </c>
      <c r="O33" s="44">
        <f t="shared" si="7"/>
        <v>412184</v>
      </c>
      <c r="P33" s="44">
        <f t="shared" si="7"/>
        <v>119970</v>
      </c>
      <c r="Q33" s="44">
        <f t="shared" si="7"/>
        <v>0</v>
      </c>
      <c r="R33" s="44">
        <f t="shared" si="7"/>
        <v>0</v>
      </c>
      <c r="S33" s="44">
        <f t="shared" si="7"/>
        <v>0</v>
      </c>
      <c r="T33" s="44">
        <f t="shared" si="7"/>
        <v>0</v>
      </c>
      <c r="U33" s="44">
        <f t="shared" si="7"/>
        <v>30231933</v>
      </c>
      <c r="V33" s="44">
        <f t="shared" si="7"/>
        <v>2252127</v>
      </c>
      <c r="W33" s="44">
        <f t="shared" si="7"/>
        <v>2784281</v>
      </c>
      <c r="X33" s="44">
        <f t="shared" si="7"/>
        <v>0</v>
      </c>
      <c r="Y33" s="44">
        <f t="shared" si="7"/>
        <v>2784281</v>
      </c>
    </row>
    <row r="34" spans="1:25" ht="30.75" customHeight="1" x14ac:dyDescent="0.2">
      <c r="A34" s="228" t="s">
        <v>421</v>
      </c>
      <c r="B34" s="228"/>
      <c r="C34" s="228"/>
      <c r="D34" s="228"/>
      <c r="E34" s="228"/>
      <c r="F34" s="228"/>
      <c r="G34" s="10">
        <v>27</v>
      </c>
      <c r="H34" s="45">
        <f>SUM(H21:H29)</f>
        <v>39285951</v>
      </c>
      <c r="I34" s="45">
        <f t="shared" ref="I34:Y34" si="8">SUM(I21:I29)</f>
        <v>-39285951</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-18203451</v>
      </c>
      <c r="V34" s="45">
        <f t="shared" si="8"/>
        <v>18203451</v>
      </c>
      <c r="W34" s="45">
        <f t="shared" si="8"/>
        <v>0</v>
      </c>
      <c r="X34" s="45">
        <f t="shared" si="8"/>
        <v>0</v>
      </c>
      <c r="Y34" s="45">
        <f t="shared" si="8"/>
        <v>0</v>
      </c>
    </row>
    <row r="35" spans="1:25" x14ac:dyDescent="0.2">
      <c r="A35" s="231" t="s">
        <v>276</v>
      </c>
      <c r="B35" s="233"/>
      <c r="C35" s="233"/>
      <c r="D35" s="233"/>
      <c r="E35" s="233"/>
      <c r="F35" s="233"/>
      <c r="G35" s="233"/>
      <c r="H35" s="233"/>
      <c r="I35" s="233"/>
      <c r="J35" s="233"/>
      <c r="K35" s="233"/>
      <c r="L35" s="233"/>
      <c r="M35" s="233"/>
      <c r="N35" s="233"/>
      <c r="O35" s="233"/>
      <c r="P35" s="233"/>
      <c r="Q35" s="233"/>
      <c r="R35" s="233"/>
      <c r="S35" s="233"/>
      <c r="T35" s="233"/>
      <c r="U35" s="233"/>
      <c r="V35" s="233"/>
      <c r="W35" s="233"/>
      <c r="X35" s="233"/>
      <c r="Y35" s="233"/>
    </row>
    <row r="36" spans="1:25" x14ac:dyDescent="0.2">
      <c r="A36" s="234" t="s">
        <v>295</v>
      </c>
      <c r="B36" s="234"/>
      <c r="C36" s="234"/>
      <c r="D36" s="234"/>
      <c r="E36" s="234"/>
      <c r="F36" s="234"/>
      <c r="G36" s="8">
        <v>28</v>
      </c>
      <c r="H36" s="42">
        <f>H30</f>
        <v>92387953</v>
      </c>
      <c r="I36" s="42">
        <f t="shared" ref="I36:V36" si="9">I30</f>
        <v>0</v>
      </c>
      <c r="J36" s="42">
        <f t="shared" si="9"/>
        <v>0</v>
      </c>
      <c r="K36" s="42">
        <f t="shared" si="9"/>
        <v>0</v>
      </c>
      <c r="L36" s="42">
        <f t="shared" si="9"/>
        <v>0</v>
      </c>
      <c r="M36" s="42">
        <f t="shared" si="9"/>
        <v>0</v>
      </c>
      <c r="N36" s="42">
        <f t="shared" si="9"/>
        <v>0</v>
      </c>
      <c r="O36" s="42">
        <f t="shared" si="9"/>
        <v>412184</v>
      </c>
      <c r="P36" s="42">
        <f t="shared" si="9"/>
        <v>63476</v>
      </c>
      <c r="Q36" s="42">
        <f t="shared" si="9"/>
        <v>0</v>
      </c>
      <c r="R36" s="42">
        <f t="shared" si="9"/>
        <v>0</v>
      </c>
      <c r="S36" s="42">
        <f t="shared" si="9"/>
        <v>0</v>
      </c>
      <c r="T36" s="42">
        <f t="shared" si="9"/>
        <v>0</v>
      </c>
      <c r="U36" s="42">
        <f t="shared" si="9"/>
        <v>-80636035</v>
      </c>
      <c r="V36" s="42">
        <f t="shared" si="9"/>
        <v>2252127</v>
      </c>
      <c r="W36" s="43">
        <f>H36+I36+J36+K36-L36+M36+N36+O36+P36+Q36+R36+U36+V36+S36+T36</f>
        <v>14479705</v>
      </c>
      <c r="X36" s="42">
        <v>0</v>
      </c>
      <c r="Y36" s="43">
        <f t="shared" ref="Y36:Y38" si="10">W36+X36</f>
        <v>14479705</v>
      </c>
    </row>
    <row r="37" spans="1:25" x14ac:dyDescent="0.2">
      <c r="A37" s="229" t="s">
        <v>262</v>
      </c>
      <c r="B37" s="229"/>
      <c r="C37" s="229"/>
      <c r="D37" s="229"/>
      <c r="E37" s="229"/>
      <c r="F37" s="229"/>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1">H37+I37+J37+K37-L37+M37+N37+O37+P37+Q37+R37+U37+V37+S37+T37</f>
        <v>0</v>
      </c>
      <c r="X37" s="42">
        <v>0</v>
      </c>
      <c r="Y37" s="43">
        <f t="shared" si="10"/>
        <v>0</v>
      </c>
    </row>
    <row r="38" spans="1:25" x14ac:dyDescent="0.2">
      <c r="A38" s="229" t="s">
        <v>263</v>
      </c>
      <c r="B38" s="229"/>
      <c r="C38" s="229"/>
      <c r="D38" s="229"/>
      <c r="E38" s="229"/>
      <c r="F38" s="229"/>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1"/>
        <v>0</v>
      </c>
      <c r="X38" s="42">
        <v>0</v>
      </c>
      <c r="Y38" s="43">
        <f t="shared" si="10"/>
        <v>0</v>
      </c>
    </row>
    <row r="39" spans="1:25" ht="25.5" customHeight="1" x14ac:dyDescent="0.2">
      <c r="A39" s="235" t="s">
        <v>422</v>
      </c>
      <c r="B39" s="235"/>
      <c r="C39" s="235"/>
      <c r="D39" s="235"/>
      <c r="E39" s="235"/>
      <c r="F39" s="235"/>
      <c r="G39" s="9">
        <v>31</v>
      </c>
      <c r="H39" s="44">
        <f>H36+H37+H38</f>
        <v>92387953</v>
      </c>
      <c r="I39" s="44">
        <f t="shared" ref="I39:Y39" si="12">I36+I37+I38</f>
        <v>0</v>
      </c>
      <c r="J39" s="44">
        <f t="shared" si="12"/>
        <v>0</v>
      </c>
      <c r="K39" s="44">
        <f t="shared" si="12"/>
        <v>0</v>
      </c>
      <c r="L39" s="44">
        <f t="shared" si="12"/>
        <v>0</v>
      </c>
      <c r="M39" s="44">
        <f t="shared" si="12"/>
        <v>0</v>
      </c>
      <c r="N39" s="44">
        <f t="shared" si="12"/>
        <v>0</v>
      </c>
      <c r="O39" s="44">
        <f t="shared" si="12"/>
        <v>412184</v>
      </c>
      <c r="P39" s="44">
        <f t="shared" si="12"/>
        <v>63476</v>
      </c>
      <c r="Q39" s="44">
        <f t="shared" si="12"/>
        <v>0</v>
      </c>
      <c r="R39" s="44">
        <f t="shared" si="12"/>
        <v>0</v>
      </c>
      <c r="S39" s="44">
        <f t="shared" si="12"/>
        <v>0</v>
      </c>
      <c r="T39" s="44">
        <f t="shared" si="12"/>
        <v>0</v>
      </c>
      <c r="U39" s="44">
        <f t="shared" si="12"/>
        <v>-80636035</v>
      </c>
      <c r="V39" s="44">
        <f t="shared" si="12"/>
        <v>2252127</v>
      </c>
      <c r="W39" s="44">
        <f t="shared" si="12"/>
        <v>14479705</v>
      </c>
      <c r="X39" s="44">
        <f t="shared" si="12"/>
        <v>0</v>
      </c>
      <c r="Y39" s="44">
        <f t="shared" si="12"/>
        <v>14479705</v>
      </c>
    </row>
    <row r="40" spans="1:25" x14ac:dyDescent="0.2">
      <c r="A40" s="229" t="s">
        <v>264</v>
      </c>
      <c r="B40" s="229"/>
      <c r="C40" s="229"/>
      <c r="D40" s="229"/>
      <c r="E40" s="229"/>
      <c r="F40" s="229"/>
      <c r="G40" s="8">
        <v>32</v>
      </c>
      <c r="H40" s="46">
        <v>0</v>
      </c>
      <c r="I40" s="46">
        <v>0</v>
      </c>
      <c r="J40" s="46">
        <v>0</v>
      </c>
      <c r="K40" s="46">
        <v>0</v>
      </c>
      <c r="L40" s="46">
        <v>0</v>
      </c>
      <c r="M40" s="46">
        <v>0</v>
      </c>
      <c r="N40" s="46">
        <v>0</v>
      </c>
      <c r="O40" s="46">
        <v>0</v>
      </c>
      <c r="P40" s="46">
        <v>0</v>
      </c>
      <c r="Q40" s="46">
        <v>0</v>
      </c>
      <c r="R40" s="46">
        <v>0</v>
      </c>
      <c r="S40" s="42">
        <v>0</v>
      </c>
      <c r="T40" s="42">
        <v>0</v>
      </c>
      <c r="U40" s="46">
        <v>0</v>
      </c>
      <c r="V40" s="42">
        <v>-19570829</v>
      </c>
      <c r="W40" s="43">
        <f t="shared" si="11"/>
        <v>-19570829</v>
      </c>
      <c r="X40" s="42">
        <v>0</v>
      </c>
      <c r="Y40" s="43">
        <f t="shared" ref="Y40:Y58" si="13">W40+X40</f>
        <v>-19570829</v>
      </c>
    </row>
    <row r="41" spans="1:25" x14ac:dyDescent="0.2">
      <c r="A41" s="229" t="s">
        <v>265</v>
      </c>
      <c r="B41" s="229"/>
      <c r="C41" s="229"/>
      <c r="D41" s="229"/>
      <c r="E41" s="229"/>
      <c r="F41" s="229"/>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1"/>
        <v>0</v>
      </c>
      <c r="X41" s="42">
        <v>0</v>
      </c>
      <c r="Y41" s="43">
        <f t="shared" si="13"/>
        <v>0</v>
      </c>
    </row>
    <row r="42" spans="1:25" ht="27" customHeight="1" x14ac:dyDescent="0.2">
      <c r="A42" s="229" t="s">
        <v>277</v>
      </c>
      <c r="B42" s="229"/>
      <c r="C42" s="229"/>
      <c r="D42" s="229"/>
      <c r="E42" s="229"/>
      <c r="F42" s="229"/>
      <c r="G42" s="8">
        <v>34</v>
      </c>
      <c r="H42" s="46">
        <v>0</v>
      </c>
      <c r="I42" s="46">
        <v>0</v>
      </c>
      <c r="J42" s="46">
        <v>0</v>
      </c>
      <c r="K42" s="46">
        <v>0</v>
      </c>
      <c r="L42" s="46">
        <v>0</v>
      </c>
      <c r="M42" s="46">
        <v>0</v>
      </c>
      <c r="N42" s="46">
        <v>0</v>
      </c>
      <c r="O42" s="42">
        <f>RDG!I91-RDG!I96</f>
        <v>6603849</v>
      </c>
      <c r="P42" s="46">
        <v>0</v>
      </c>
      <c r="Q42" s="46">
        <v>0</v>
      </c>
      <c r="R42" s="46">
        <v>0</v>
      </c>
      <c r="S42" s="42">
        <v>0</v>
      </c>
      <c r="T42" s="42">
        <v>0</v>
      </c>
      <c r="U42" s="42">
        <v>0</v>
      </c>
      <c r="V42" s="42">
        <v>0</v>
      </c>
      <c r="W42" s="43">
        <f t="shared" si="11"/>
        <v>6603849</v>
      </c>
      <c r="X42" s="42">
        <v>0</v>
      </c>
      <c r="Y42" s="43">
        <f t="shared" si="13"/>
        <v>6603849</v>
      </c>
    </row>
    <row r="43" spans="1:25" ht="37.5" customHeight="1" x14ac:dyDescent="0.2">
      <c r="A43" s="229" t="s">
        <v>410</v>
      </c>
      <c r="B43" s="229"/>
      <c r="C43" s="229"/>
      <c r="D43" s="229"/>
      <c r="E43" s="229"/>
      <c r="F43" s="229"/>
      <c r="G43" s="8">
        <v>35</v>
      </c>
      <c r="H43" s="46">
        <v>0</v>
      </c>
      <c r="I43" s="46">
        <v>0</v>
      </c>
      <c r="J43" s="46">
        <v>0</v>
      </c>
      <c r="K43" s="46">
        <v>0</v>
      </c>
      <c r="L43" s="46">
        <v>0</v>
      </c>
      <c r="M43" s="46">
        <v>0</v>
      </c>
      <c r="N43" s="46">
        <v>0</v>
      </c>
      <c r="O43" s="46">
        <v>0</v>
      </c>
      <c r="P43" s="42">
        <v>-63476</v>
      </c>
      <c r="Q43" s="46">
        <v>0</v>
      </c>
      <c r="R43" s="46">
        <v>0</v>
      </c>
      <c r="S43" s="42">
        <v>0</v>
      </c>
      <c r="T43" s="42">
        <v>0</v>
      </c>
      <c r="U43" s="42">
        <v>0</v>
      </c>
      <c r="V43" s="42">
        <v>0</v>
      </c>
      <c r="W43" s="43">
        <f t="shared" si="11"/>
        <v>-63476</v>
      </c>
      <c r="X43" s="42">
        <v>0</v>
      </c>
      <c r="Y43" s="43">
        <f t="shared" si="13"/>
        <v>-63476</v>
      </c>
    </row>
    <row r="44" spans="1:25" ht="21" customHeight="1" x14ac:dyDescent="0.2">
      <c r="A44" s="229" t="s">
        <v>267</v>
      </c>
      <c r="B44" s="229"/>
      <c r="C44" s="229"/>
      <c r="D44" s="229"/>
      <c r="E44" s="229"/>
      <c r="F44" s="229"/>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1"/>
        <v>0</v>
      </c>
      <c r="X44" s="42">
        <v>0</v>
      </c>
      <c r="Y44" s="43">
        <f t="shared" si="13"/>
        <v>0</v>
      </c>
    </row>
    <row r="45" spans="1:25" ht="29.25" customHeight="1" x14ac:dyDescent="0.2">
      <c r="A45" s="229" t="s">
        <v>268</v>
      </c>
      <c r="B45" s="229"/>
      <c r="C45" s="229"/>
      <c r="D45" s="229"/>
      <c r="E45" s="229"/>
      <c r="F45" s="229"/>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1"/>
        <v>0</v>
      </c>
      <c r="X45" s="42">
        <v>0</v>
      </c>
      <c r="Y45" s="43">
        <f t="shared" si="13"/>
        <v>0</v>
      </c>
    </row>
    <row r="46" spans="1:25" ht="21" customHeight="1" x14ac:dyDescent="0.2">
      <c r="A46" s="229" t="s">
        <v>278</v>
      </c>
      <c r="B46" s="229"/>
      <c r="C46" s="229"/>
      <c r="D46" s="229"/>
      <c r="E46" s="229"/>
      <c r="F46" s="229"/>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1"/>
        <v>0</v>
      </c>
      <c r="X46" s="42">
        <v>0</v>
      </c>
      <c r="Y46" s="43">
        <f t="shared" si="13"/>
        <v>0</v>
      </c>
    </row>
    <row r="47" spans="1:25" x14ac:dyDescent="0.2">
      <c r="A47" s="229" t="s">
        <v>270</v>
      </c>
      <c r="B47" s="229"/>
      <c r="C47" s="229"/>
      <c r="D47" s="229"/>
      <c r="E47" s="229"/>
      <c r="F47" s="229"/>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1"/>
        <v>0</v>
      </c>
      <c r="X47" s="42">
        <v>0</v>
      </c>
      <c r="Y47" s="43">
        <f t="shared" si="13"/>
        <v>0</v>
      </c>
    </row>
    <row r="48" spans="1:25" x14ac:dyDescent="0.2">
      <c r="A48" s="229" t="s">
        <v>271</v>
      </c>
      <c r="B48" s="229"/>
      <c r="C48" s="229"/>
      <c r="D48" s="229"/>
      <c r="E48" s="229"/>
      <c r="F48" s="229"/>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1"/>
        <v>0</v>
      </c>
      <c r="X48" s="42">
        <v>0</v>
      </c>
      <c r="Y48" s="43">
        <f t="shared" si="13"/>
        <v>0</v>
      </c>
    </row>
    <row r="49" spans="1:25" x14ac:dyDescent="0.2">
      <c r="A49" s="229" t="s">
        <v>272</v>
      </c>
      <c r="B49" s="229"/>
      <c r="C49" s="229"/>
      <c r="D49" s="229"/>
      <c r="E49" s="229"/>
      <c r="F49" s="229"/>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1"/>
        <v>0</v>
      </c>
      <c r="X49" s="42">
        <v>0</v>
      </c>
      <c r="Y49" s="43">
        <f t="shared" si="13"/>
        <v>0</v>
      </c>
    </row>
    <row r="50" spans="1:25" ht="24" customHeight="1" x14ac:dyDescent="0.2">
      <c r="A50" s="229" t="s">
        <v>411</v>
      </c>
      <c r="B50" s="229"/>
      <c r="C50" s="229"/>
      <c r="D50" s="229"/>
      <c r="E50" s="229"/>
      <c r="F50" s="229"/>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1"/>
        <v>0</v>
      </c>
      <c r="X50" s="42">
        <v>0</v>
      </c>
      <c r="Y50" s="43">
        <f t="shared" si="13"/>
        <v>0</v>
      </c>
    </row>
    <row r="51" spans="1:25" ht="26.25" customHeight="1" x14ac:dyDescent="0.2">
      <c r="A51" s="229" t="s">
        <v>412</v>
      </c>
      <c r="B51" s="229"/>
      <c r="C51" s="229"/>
      <c r="D51" s="229"/>
      <c r="E51" s="229"/>
      <c r="F51" s="229"/>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1"/>
        <v>0</v>
      </c>
      <c r="X51" s="42">
        <v>0</v>
      </c>
      <c r="Y51" s="43">
        <f t="shared" si="13"/>
        <v>0</v>
      </c>
    </row>
    <row r="52" spans="1:25" ht="22.5" customHeight="1" x14ac:dyDescent="0.2">
      <c r="A52" s="229" t="s">
        <v>413</v>
      </c>
      <c r="B52" s="229"/>
      <c r="C52" s="229"/>
      <c r="D52" s="229"/>
      <c r="E52" s="229"/>
      <c r="F52" s="229"/>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1"/>
        <v>0</v>
      </c>
      <c r="X52" s="42">
        <v>0</v>
      </c>
      <c r="Y52" s="43">
        <f t="shared" si="13"/>
        <v>0</v>
      </c>
    </row>
    <row r="53" spans="1:25" x14ac:dyDescent="0.2">
      <c r="A53" s="229" t="s">
        <v>273</v>
      </c>
      <c r="B53" s="229"/>
      <c r="C53" s="229"/>
      <c r="D53" s="229"/>
      <c r="E53" s="229"/>
      <c r="F53" s="229"/>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1"/>
        <v>0</v>
      </c>
      <c r="X53" s="42">
        <v>0</v>
      </c>
      <c r="Y53" s="43">
        <f t="shared" si="13"/>
        <v>0</v>
      </c>
    </row>
    <row r="54" spans="1:25" x14ac:dyDescent="0.2">
      <c r="A54" s="229" t="s">
        <v>414</v>
      </c>
      <c r="B54" s="229"/>
      <c r="C54" s="229"/>
      <c r="D54" s="229"/>
      <c r="E54" s="229"/>
      <c r="F54" s="229"/>
      <c r="G54" s="8">
        <v>46</v>
      </c>
      <c r="H54" s="42">
        <f>I36</f>
        <v>0</v>
      </c>
      <c r="I54" s="42">
        <f>I36*-1</f>
        <v>0</v>
      </c>
      <c r="J54" s="42">
        <v>0</v>
      </c>
      <c r="K54" s="42">
        <v>0</v>
      </c>
      <c r="L54" s="42">
        <v>0</v>
      </c>
      <c r="M54" s="42">
        <v>0</v>
      </c>
      <c r="N54" s="42">
        <v>0</v>
      </c>
      <c r="O54" s="42">
        <v>0</v>
      </c>
      <c r="P54" s="42">
        <v>0</v>
      </c>
      <c r="Q54" s="42">
        <v>0</v>
      </c>
      <c r="R54" s="42">
        <v>0</v>
      </c>
      <c r="S54" s="42">
        <v>0</v>
      </c>
      <c r="T54" s="42">
        <v>0</v>
      </c>
      <c r="U54" s="42">
        <v>0</v>
      </c>
      <c r="V54" s="42">
        <v>0</v>
      </c>
      <c r="W54" s="43">
        <f t="shared" si="11"/>
        <v>0</v>
      </c>
      <c r="X54" s="42">
        <v>0</v>
      </c>
      <c r="Y54" s="43">
        <f t="shared" si="13"/>
        <v>0</v>
      </c>
    </row>
    <row r="55" spans="1:25" x14ac:dyDescent="0.2">
      <c r="A55" s="229" t="s">
        <v>423</v>
      </c>
      <c r="B55" s="229"/>
      <c r="C55" s="229"/>
      <c r="D55" s="229"/>
      <c r="E55" s="229"/>
      <c r="F55" s="229"/>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1"/>
        <v>0</v>
      </c>
      <c r="X55" s="42">
        <v>0</v>
      </c>
      <c r="Y55" s="43">
        <f t="shared" si="13"/>
        <v>0</v>
      </c>
    </row>
    <row r="56" spans="1:25" x14ac:dyDescent="0.2">
      <c r="A56" s="229" t="s">
        <v>415</v>
      </c>
      <c r="B56" s="229"/>
      <c r="C56" s="229"/>
      <c r="D56" s="229"/>
      <c r="E56" s="229"/>
      <c r="F56" s="229"/>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1"/>
        <v>0</v>
      </c>
      <c r="X56" s="42">
        <v>0</v>
      </c>
      <c r="Y56" s="43">
        <f t="shared" si="13"/>
        <v>0</v>
      </c>
    </row>
    <row r="57" spans="1:25" x14ac:dyDescent="0.2">
      <c r="A57" s="229" t="s">
        <v>424</v>
      </c>
      <c r="B57" s="229"/>
      <c r="C57" s="229"/>
      <c r="D57" s="229"/>
      <c r="E57" s="229"/>
      <c r="F57" s="229"/>
      <c r="G57" s="8">
        <v>49</v>
      </c>
      <c r="H57" s="42">
        <v>0</v>
      </c>
      <c r="I57" s="42">
        <v>0</v>
      </c>
      <c r="J57" s="42">
        <v>0</v>
      </c>
      <c r="K57" s="42">
        <v>0</v>
      </c>
      <c r="L57" s="42">
        <v>0</v>
      </c>
      <c r="M57" s="42">
        <v>0</v>
      </c>
      <c r="N57" s="42">
        <v>0</v>
      </c>
      <c r="O57" s="42">
        <v>0</v>
      </c>
      <c r="P57" s="42">
        <v>0</v>
      </c>
      <c r="Q57" s="42">
        <v>0</v>
      </c>
      <c r="R57" s="42">
        <v>0</v>
      </c>
      <c r="S57" s="42">
        <v>0</v>
      </c>
      <c r="T57" s="42">
        <v>0</v>
      </c>
      <c r="U57" s="42">
        <v>2252127</v>
      </c>
      <c r="V57" s="42">
        <v>-2252127</v>
      </c>
      <c r="W57" s="43">
        <f t="shared" si="11"/>
        <v>0</v>
      </c>
      <c r="X57" s="42">
        <v>0</v>
      </c>
      <c r="Y57" s="43">
        <f t="shared" si="13"/>
        <v>0</v>
      </c>
    </row>
    <row r="58" spans="1:25" x14ac:dyDescent="0.2">
      <c r="A58" s="229" t="s">
        <v>418</v>
      </c>
      <c r="B58" s="229"/>
      <c r="C58" s="229"/>
      <c r="D58" s="229"/>
      <c r="E58" s="229"/>
      <c r="F58" s="229"/>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1"/>
        <v>0</v>
      </c>
      <c r="X58" s="42">
        <v>0</v>
      </c>
      <c r="Y58" s="43">
        <f t="shared" si="13"/>
        <v>0</v>
      </c>
    </row>
    <row r="59" spans="1:25" ht="24" customHeight="1" x14ac:dyDescent="0.2">
      <c r="A59" s="230" t="s">
        <v>425</v>
      </c>
      <c r="B59" s="230"/>
      <c r="C59" s="230"/>
      <c r="D59" s="230"/>
      <c r="E59" s="230"/>
      <c r="F59" s="230"/>
      <c r="G59" s="10">
        <v>51</v>
      </c>
      <c r="H59" s="45">
        <f>SUM(H39:H58)</f>
        <v>92387953</v>
      </c>
      <c r="I59" s="45">
        <f t="shared" ref="I59:Y59" si="14">SUM(I39:I58)</f>
        <v>0</v>
      </c>
      <c r="J59" s="45">
        <f t="shared" si="14"/>
        <v>0</v>
      </c>
      <c r="K59" s="45">
        <f t="shared" si="14"/>
        <v>0</v>
      </c>
      <c r="L59" s="45">
        <f t="shared" si="14"/>
        <v>0</v>
      </c>
      <c r="M59" s="45">
        <f t="shared" si="14"/>
        <v>0</v>
      </c>
      <c r="N59" s="45">
        <f t="shared" si="14"/>
        <v>0</v>
      </c>
      <c r="O59" s="45">
        <f t="shared" si="14"/>
        <v>7016033</v>
      </c>
      <c r="P59" s="45">
        <f t="shared" si="14"/>
        <v>0</v>
      </c>
      <c r="Q59" s="45">
        <f t="shared" si="14"/>
        <v>0</v>
      </c>
      <c r="R59" s="45">
        <f t="shared" si="14"/>
        <v>0</v>
      </c>
      <c r="S59" s="45">
        <f t="shared" si="14"/>
        <v>0</v>
      </c>
      <c r="T59" s="45">
        <f t="shared" si="14"/>
        <v>0</v>
      </c>
      <c r="U59" s="45">
        <f t="shared" si="14"/>
        <v>-78383908</v>
      </c>
      <c r="V59" s="45">
        <f t="shared" si="14"/>
        <v>-19570829</v>
      </c>
      <c r="W59" s="45">
        <f t="shared" si="14"/>
        <v>1449249</v>
      </c>
      <c r="X59" s="45">
        <f t="shared" si="14"/>
        <v>0</v>
      </c>
      <c r="Y59" s="45">
        <f t="shared" si="14"/>
        <v>1449249</v>
      </c>
    </row>
    <row r="60" spans="1:25" x14ac:dyDescent="0.2">
      <c r="A60" s="231" t="s">
        <v>274</v>
      </c>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row>
    <row r="61" spans="1:25" ht="31.5" customHeight="1" x14ac:dyDescent="0.2">
      <c r="A61" s="227" t="s">
        <v>426</v>
      </c>
      <c r="B61" s="227"/>
      <c r="C61" s="227"/>
      <c r="D61" s="227"/>
      <c r="E61" s="227"/>
      <c r="F61" s="227"/>
      <c r="G61" s="9">
        <v>52</v>
      </c>
      <c r="H61" s="44">
        <f>SUM(H41:H49)</f>
        <v>0</v>
      </c>
      <c r="I61" s="44">
        <f t="shared" ref="I61:Y61" si="15">SUM(I41:I49)</f>
        <v>0</v>
      </c>
      <c r="J61" s="44">
        <f t="shared" si="15"/>
        <v>0</v>
      </c>
      <c r="K61" s="44">
        <f t="shared" si="15"/>
        <v>0</v>
      </c>
      <c r="L61" s="44">
        <f t="shared" si="15"/>
        <v>0</v>
      </c>
      <c r="M61" s="44">
        <f t="shared" si="15"/>
        <v>0</v>
      </c>
      <c r="N61" s="44">
        <f t="shared" si="15"/>
        <v>0</v>
      </c>
      <c r="O61" s="44">
        <f t="shared" si="15"/>
        <v>6603849</v>
      </c>
      <c r="P61" s="44">
        <f t="shared" si="15"/>
        <v>-63476</v>
      </c>
      <c r="Q61" s="44">
        <f t="shared" si="15"/>
        <v>0</v>
      </c>
      <c r="R61" s="44">
        <f t="shared" si="15"/>
        <v>0</v>
      </c>
      <c r="S61" s="44">
        <f t="shared" si="15"/>
        <v>0</v>
      </c>
      <c r="T61" s="44">
        <f t="shared" si="15"/>
        <v>0</v>
      </c>
      <c r="U61" s="44">
        <f t="shared" si="15"/>
        <v>0</v>
      </c>
      <c r="V61" s="44">
        <f t="shared" si="15"/>
        <v>0</v>
      </c>
      <c r="W61" s="44">
        <f t="shared" si="15"/>
        <v>6540373</v>
      </c>
      <c r="X61" s="44">
        <f t="shared" si="15"/>
        <v>0</v>
      </c>
      <c r="Y61" s="44">
        <f t="shared" si="15"/>
        <v>6540373</v>
      </c>
    </row>
    <row r="62" spans="1:25" ht="27.75" customHeight="1" x14ac:dyDescent="0.2">
      <c r="A62" s="227" t="s">
        <v>427</v>
      </c>
      <c r="B62" s="227"/>
      <c r="C62" s="227"/>
      <c r="D62" s="227"/>
      <c r="E62" s="227"/>
      <c r="F62" s="227"/>
      <c r="G62" s="9">
        <v>53</v>
      </c>
      <c r="H62" s="44">
        <f>H40+H61</f>
        <v>0</v>
      </c>
      <c r="I62" s="44">
        <f t="shared" ref="I62:Y62" si="16">I40+I61</f>
        <v>0</v>
      </c>
      <c r="J62" s="44">
        <f t="shared" si="16"/>
        <v>0</v>
      </c>
      <c r="K62" s="44">
        <f t="shared" si="16"/>
        <v>0</v>
      </c>
      <c r="L62" s="44">
        <f t="shared" si="16"/>
        <v>0</v>
      </c>
      <c r="M62" s="44">
        <f t="shared" si="16"/>
        <v>0</v>
      </c>
      <c r="N62" s="44">
        <f t="shared" si="16"/>
        <v>0</v>
      </c>
      <c r="O62" s="44">
        <f t="shared" si="16"/>
        <v>6603849</v>
      </c>
      <c r="P62" s="44">
        <f t="shared" si="16"/>
        <v>-63476</v>
      </c>
      <c r="Q62" s="44">
        <f t="shared" si="16"/>
        <v>0</v>
      </c>
      <c r="R62" s="44">
        <f t="shared" si="16"/>
        <v>0</v>
      </c>
      <c r="S62" s="44">
        <f t="shared" si="16"/>
        <v>0</v>
      </c>
      <c r="T62" s="44">
        <f t="shared" si="16"/>
        <v>0</v>
      </c>
      <c r="U62" s="44">
        <f t="shared" si="16"/>
        <v>0</v>
      </c>
      <c r="V62" s="44">
        <f t="shared" si="16"/>
        <v>-19570829</v>
      </c>
      <c r="W62" s="44">
        <f t="shared" si="16"/>
        <v>-13030456</v>
      </c>
      <c r="X62" s="44">
        <f t="shared" si="16"/>
        <v>0</v>
      </c>
      <c r="Y62" s="44">
        <f t="shared" si="16"/>
        <v>-13030456</v>
      </c>
    </row>
    <row r="63" spans="1:25" ht="29.25" customHeight="1" x14ac:dyDescent="0.2">
      <c r="A63" s="228" t="s">
        <v>428</v>
      </c>
      <c r="B63" s="228"/>
      <c r="C63" s="228"/>
      <c r="D63" s="228"/>
      <c r="E63" s="228"/>
      <c r="F63" s="228"/>
      <c r="G63" s="10">
        <v>54</v>
      </c>
      <c r="H63" s="45">
        <f>SUM(H50:H58)</f>
        <v>0</v>
      </c>
      <c r="I63" s="45">
        <f t="shared" ref="I63:Y63" si="17">SUM(I50:I58)</f>
        <v>0</v>
      </c>
      <c r="J63" s="45">
        <f t="shared" si="17"/>
        <v>0</v>
      </c>
      <c r="K63" s="45">
        <f t="shared" si="17"/>
        <v>0</v>
      </c>
      <c r="L63" s="45">
        <f t="shared" si="17"/>
        <v>0</v>
      </c>
      <c r="M63" s="45">
        <f t="shared" si="17"/>
        <v>0</v>
      </c>
      <c r="N63" s="45">
        <f t="shared" si="17"/>
        <v>0</v>
      </c>
      <c r="O63" s="45">
        <f t="shared" si="17"/>
        <v>0</v>
      </c>
      <c r="P63" s="45">
        <f t="shared" si="17"/>
        <v>0</v>
      </c>
      <c r="Q63" s="45">
        <f t="shared" si="17"/>
        <v>0</v>
      </c>
      <c r="R63" s="45">
        <f t="shared" si="17"/>
        <v>0</v>
      </c>
      <c r="S63" s="45">
        <f t="shared" si="17"/>
        <v>0</v>
      </c>
      <c r="T63" s="45">
        <f t="shared" si="17"/>
        <v>0</v>
      </c>
      <c r="U63" s="45">
        <f t="shared" si="17"/>
        <v>2252127</v>
      </c>
      <c r="V63" s="45">
        <f t="shared" si="17"/>
        <v>-2252127</v>
      </c>
      <c r="W63" s="45">
        <f t="shared" si="17"/>
        <v>0</v>
      </c>
      <c r="X63" s="45">
        <f t="shared" si="17"/>
        <v>0</v>
      </c>
      <c r="Y63" s="45">
        <f t="shared" si="17"/>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23622047244094491" right="0.23622047244094491" top="0.74803149606299213" bottom="0.74803149606299213" header="0.31496062992125984" footer="0.31496062992125984"/>
  <pageSetup paperSize="8" scale="5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zoomScale="64" zoomScaleNormal="64" workbookViewId="0">
      <selection activeCell="C19" sqref="C19"/>
    </sheetView>
  </sheetViews>
  <sheetFormatPr defaultRowHeight="12.75" x14ac:dyDescent="0.2"/>
  <cols>
    <col min="1" max="1" width="153.42578125" style="98" customWidth="1"/>
    <col min="3" max="3" width="70.140625" customWidth="1"/>
    <col min="4" max="4" width="10.7109375" customWidth="1"/>
  </cols>
  <sheetData>
    <row r="1" spans="1:1" ht="25.5" customHeight="1" x14ac:dyDescent="0.25">
      <c r="A1" s="103" t="s">
        <v>466</v>
      </c>
    </row>
    <row r="2" spans="1:1" ht="14.25" x14ac:dyDescent="0.2">
      <c r="A2" s="101"/>
    </row>
    <row r="3" spans="1:1" ht="15" x14ac:dyDescent="0.25">
      <c r="A3" s="102" t="s">
        <v>467</v>
      </c>
    </row>
    <row r="4" spans="1:1" ht="15" x14ac:dyDescent="0.25">
      <c r="A4" s="102"/>
    </row>
    <row r="5" spans="1:1" ht="15" x14ac:dyDescent="0.25">
      <c r="A5" s="102" t="s">
        <v>468</v>
      </c>
    </row>
    <row r="6" spans="1:1" ht="15" x14ac:dyDescent="0.25">
      <c r="A6" s="102"/>
    </row>
    <row r="7" spans="1:1" ht="15" x14ac:dyDescent="0.25">
      <c r="A7" s="102" t="s">
        <v>473</v>
      </c>
    </row>
    <row r="8" spans="1:1" ht="14.25" x14ac:dyDescent="0.2">
      <c r="A8" s="101"/>
    </row>
    <row r="9" spans="1:1" ht="26.25" customHeight="1" x14ac:dyDescent="0.2">
      <c r="A9" s="254" t="s">
        <v>479</v>
      </c>
    </row>
    <row r="10" spans="1:1" x14ac:dyDescent="0.2">
      <c r="A10" s="255"/>
    </row>
    <row r="11" spans="1:1" ht="78" customHeight="1" x14ac:dyDescent="0.2">
      <c r="A11" s="105" t="s">
        <v>480</v>
      </c>
    </row>
    <row r="12" spans="1:1" ht="45" customHeight="1" x14ac:dyDescent="0.2">
      <c r="A12" s="101" t="s">
        <v>469</v>
      </c>
    </row>
    <row r="13" spans="1:1" ht="27.75" customHeight="1" x14ac:dyDescent="0.2">
      <c r="A13" s="101" t="s">
        <v>475</v>
      </c>
    </row>
    <row r="14" spans="1:1" ht="21" customHeight="1" x14ac:dyDescent="0.25">
      <c r="A14" s="102" t="s">
        <v>470</v>
      </c>
    </row>
    <row r="15" spans="1:1" ht="30" customHeight="1" x14ac:dyDescent="0.2">
      <c r="A15" s="101" t="s">
        <v>474</v>
      </c>
    </row>
    <row r="16" spans="1:1" ht="39" customHeight="1" x14ac:dyDescent="0.2">
      <c r="A16" s="101" t="s">
        <v>476</v>
      </c>
    </row>
    <row r="17" spans="1:1" ht="26.25" customHeight="1" x14ac:dyDescent="0.2">
      <c r="A17" s="101" t="s">
        <v>477</v>
      </c>
    </row>
    <row r="18" spans="1:1" ht="43.5" customHeight="1" x14ac:dyDescent="0.2">
      <c r="A18" s="105" t="s">
        <v>478</v>
      </c>
    </row>
    <row r="19" spans="1:1" ht="39" customHeight="1" x14ac:dyDescent="0.2">
      <c r="A19" s="105" t="s">
        <v>471</v>
      </c>
    </row>
    <row r="20" spans="1:1" ht="42.75" x14ac:dyDescent="0.2">
      <c r="A20" s="105" t="s">
        <v>484</v>
      </c>
    </row>
    <row r="21" spans="1:1" ht="33.75" customHeight="1" x14ac:dyDescent="0.2">
      <c r="A21" s="101" t="s">
        <v>481</v>
      </c>
    </row>
    <row r="22" spans="1:1" ht="30.75" customHeight="1" x14ac:dyDescent="0.2">
      <c r="A22" s="101" t="s">
        <v>482</v>
      </c>
    </row>
    <row r="23" spans="1:1" ht="54" customHeight="1" x14ac:dyDescent="0.2">
      <c r="A23" s="101" t="s">
        <v>483</v>
      </c>
    </row>
    <row r="24" spans="1:1" ht="21.75" customHeight="1" x14ac:dyDescent="0.2">
      <c r="A24" s="100" t="s">
        <v>472</v>
      </c>
    </row>
    <row r="25" spans="1:1" ht="26.25" customHeight="1" x14ac:dyDescent="0.2">
      <c r="A25" s="99" t="s">
        <v>485</v>
      </c>
    </row>
    <row r="26" spans="1:1" ht="38.25" customHeight="1" x14ac:dyDescent="0.2">
      <c r="A26" s="104" t="s">
        <v>489</v>
      </c>
    </row>
    <row r="27" spans="1:1" ht="37.5" customHeight="1" x14ac:dyDescent="0.2">
      <c r="A27" s="105" t="s">
        <v>486</v>
      </c>
    </row>
    <row r="28" spans="1:1" ht="37.5" customHeight="1" x14ac:dyDescent="0.2">
      <c r="A28" s="105" t="s">
        <v>487</v>
      </c>
    </row>
    <row r="29" spans="1:1" ht="25.5" customHeight="1" x14ac:dyDescent="0.2">
      <c r="A29" s="105" t="s">
        <v>488</v>
      </c>
    </row>
    <row r="30" spans="1:1" ht="39" customHeight="1" x14ac:dyDescent="0.2">
      <c r="A30" s="105" t="s">
        <v>490</v>
      </c>
    </row>
    <row r="31" spans="1:1" ht="54.75" customHeight="1" x14ac:dyDescent="0.2">
      <c r="A31" s="105" t="s">
        <v>491</v>
      </c>
    </row>
    <row r="32" spans="1:1" ht="48.75" customHeight="1" x14ac:dyDescent="0.2">
      <c r="A32" s="105" t="s">
        <v>492</v>
      </c>
    </row>
  </sheetData>
  <mergeCells count="1">
    <mergeCell ref="A9:A10"/>
  </mergeCells>
  <pageMargins left="0.70866141732283472" right="0.70866141732283472" top="0.74803149606299213" bottom="0.74803149606299213" header="0.31496062992125984" footer="0.31496062992125984"/>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Janušić Dijana</cp:lastModifiedBy>
  <cp:lastPrinted>2025-04-29T07:10:32Z</cp:lastPrinted>
  <dcterms:created xsi:type="dcterms:W3CDTF">2008-10-17T11:51:54Z</dcterms:created>
  <dcterms:modified xsi:type="dcterms:W3CDTF">2025-04-29T07:11:06Z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