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updateLinks="always" codeName="ThisWorkbook" defaultThemeVersion="124226"/>
  <mc:AlternateContent xmlns:mc="http://schemas.openxmlformats.org/markup-compatibility/2006">
    <mc:Choice Requires="x15">
      <x15ac:absPath xmlns:x15ac="http://schemas.microsoft.com/office/spreadsheetml/2010/11/ac" url="C:\Users\Korisnik\MOJI DOKUMENTI\---- R A D N I  N A L O Z I  ----\O S T A L O\3. M A J - Glavna mapa\3.MAJ - HANFA - IZVJEŠĆA\2024\1-3\"/>
    </mc:Choice>
  </mc:AlternateContent>
  <xr:revisionPtr revIDLastSave="0" documentId="13_ncr:1_{FBD4A631-48FA-41C1-A7A7-ED292FC5FB38}" xr6:coauthVersionLast="47" xr6:coauthVersionMax="47" xr10:uidLastSave="{00000000-0000-0000-0000-000000000000}"/>
  <bookViews>
    <workbookView xWindow="-108" yWindow="-108" windowWidth="23256" windowHeight="12456" tabRatio="72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2" i="26" l="1"/>
  <c r="H86" i="26" l="1"/>
  <c r="H112" i="26"/>
  <c r="U57" i="22" l="1"/>
  <c r="U28" i="22"/>
  <c r="H128" i="18"/>
  <c r="H125" i="18"/>
  <c r="H56" i="18"/>
  <c r="I113" i="26" l="1"/>
  <c r="I112" i="26"/>
  <c r="I107" i="26"/>
  <c r="I106" i="26"/>
  <c r="I105" i="26"/>
  <c r="I104" i="26"/>
  <c r="I103" i="26"/>
  <c r="I102" i="26"/>
  <c r="I101" i="26"/>
  <c r="I100" i="26"/>
  <c r="I99" i="26"/>
  <c r="I97" i="26"/>
  <c r="I96" i="26"/>
  <c r="I95" i="26"/>
  <c r="I94" i="26"/>
  <c r="I93" i="26"/>
  <c r="I92" i="26"/>
  <c r="I87" i="26"/>
  <c r="I86" i="26"/>
  <c r="I79" i="26"/>
  <c r="I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0" i="26"/>
  <c r="I60" i="26"/>
  <c r="K60" i="26"/>
  <c r="H60" i="26"/>
  <c r="H14" i="26"/>
  <c r="H61" i="26" s="1"/>
  <c r="I21" i="21"/>
  <c r="H36" i="21"/>
  <c r="I36" i="21"/>
  <c r="H49" i="21"/>
  <c r="I49" i="21"/>
  <c r="J61" i="26" l="1"/>
  <c r="I64" i="26"/>
  <c r="I62" i="26"/>
  <c r="I66" i="26" s="1"/>
  <c r="I63" i="26"/>
  <c r="K63" i="26"/>
  <c r="K64" i="26"/>
  <c r="H63" i="26"/>
  <c r="K62" i="26"/>
  <c r="K66" i="26" s="1"/>
  <c r="H62" i="26"/>
  <c r="H68" i="26" s="1"/>
  <c r="H64" i="26"/>
  <c r="I51" i="21"/>
  <c r="I53" i="21" s="1"/>
  <c r="H51" i="21"/>
  <c r="H53" i="21" s="1"/>
  <c r="H109" i="26" l="1"/>
  <c r="J63" i="26"/>
  <c r="J62" i="26"/>
  <c r="J68" i="26" s="1"/>
  <c r="J64" i="26"/>
  <c r="I67" i="26"/>
  <c r="I68" i="26"/>
  <c r="I109" i="26" s="1"/>
  <c r="K67" i="26"/>
  <c r="K68" i="26"/>
  <c r="H66" i="26"/>
  <c r="H67" i="26"/>
  <c r="I85" i="18"/>
  <c r="H85" i="18"/>
  <c r="J67" i="26" l="1"/>
  <c r="J66" i="26"/>
  <c r="I78" i="18"/>
  <c r="H78" i="18"/>
  <c r="K109" i="26" l="1"/>
  <c r="J109" i="26"/>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35" i="20"/>
  <c r="I18" i="20"/>
  <c r="H9" i="20"/>
  <c r="H18" i="20" s="1"/>
  <c r="H24" i="20" s="1"/>
  <c r="H27" i="20" s="1"/>
  <c r="I117" i="18"/>
  <c r="I105" i="18"/>
  <c r="I98" i="18"/>
  <c r="I94" i="18"/>
  <c r="I91" i="18"/>
  <c r="I53" i="18"/>
  <c r="I45" i="18"/>
  <c r="I38" i="18"/>
  <c r="I27" i="18"/>
  <c r="I17" i="18"/>
  <c r="I10" i="18"/>
  <c r="W36" i="22" l="1"/>
  <c r="Y36" i="22" s="1"/>
  <c r="Y39" i="22" s="1"/>
  <c r="Y59" i="22" s="1"/>
  <c r="N39" i="22"/>
  <c r="N59" i="22" s="1"/>
  <c r="I44" i="18"/>
  <c r="H57" i="20"/>
  <c r="H59" i="20" s="1"/>
  <c r="I55" i="20"/>
  <c r="H72" i="18"/>
  <c r="I75" i="18"/>
  <c r="Y63" i="22"/>
  <c r="W63" i="22"/>
  <c r="I9" i="18"/>
  <c r="Y61" i="22"/>
  <c r="Y62" i="22" s="1"/>
  <c r="W61" i="22"/>
  <c r="W62" i="22" s="1"/>
  <c r="Y32" i="22"/>
  <c r="Y33" i="22" s="1"/>
  <c r="W32" i="22"/>
  <c r="W33" i="22" s="1"/>
  <c r="Y34" i="22"/>
  <c r="W34" i="22"/>
  <c r="Y10" i="22"/>
  <c r="Y30" i="22" s="1"/>
  <c r="W10" i="22"/>
  <c r="W30" i="22" s="1"/>
  <c r="W39" i="22" l="1"/>
  <c r="W59" i="22" s="1"/>
  <c r="I133" i="18"/>
  <c r="I72" i="18"/>
  <c r="I41" i="20"/>
  <c r="I42" i="20" s="1"/>
  <c r="I19" i="20" l="1"/>
  <c r="I24" i="20" s="1"/>
  <c r="I27" i="20" s="1"/>
  <c r="I57" i="20" s="1"/>
  <c r="I59" i="20"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<sst xmlns="http://schemas.openxmlformats.org/spreadsheetml/2006/main" count="536" uniqueCount="469">
  <si>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</si>
  <si>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</si>
  <si>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</si>
  <si>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</si>
  <si>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</si>
  <si>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</si>
  <si>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</si>
  <si>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</si>
  <si>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</si>
  <si>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</si>
  <si>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</si>
  <si>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</si>
  <si>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</si>
  <si>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</si>
  <si>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</si>
  <si>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</si>
  <si>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</si>
  <si>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</si>
  <si>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</si>
  <si>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</si>
  <si>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</si>
  <si>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</si>
  <si>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</si>
  <si>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</si>
  <si>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</si>
  <si>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</si>
  <si>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</si>
  <si>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</si>
  <si>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</si>
  <si>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</si>
  <si>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</si>
  <si>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</si>
  <si>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</si>
  <si>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</si>
  <si>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</si>
  <si>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</si>
  <si>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</si>
  <si>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</si>
  <si>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</si>
  <si>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</si>
  <si>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</si>
  <si>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</si>
  <si>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</si>
  <si>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</si>
  <si>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</si>
  <si>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</si>
  <si>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</si>
  <si>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</si>
  <si>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</si>
  <si>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</si>
  <si>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</si>
  <si>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</si>
  <si>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</si>
  <si>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</si>
  <si>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</si>
  <si>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</si>
  <si>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</si>
  <si>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</si>
  <si>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</si>
  <si>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</si>
  <si>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</si>
  <si>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</si>
  <si>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</si>
  <si>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</si>
  <si>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</si>
  <si>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</si>
  <si>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</si>
  <si>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</si>
  <si>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</si>
  <si>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</si>
  <si>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</si>
  <si>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</si>
  <si>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</si>
  <si>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</si>
  <si>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</si>
  <si>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</si>
  <si>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</si>
  <si>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</si>
  <si>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</si>
  <si>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</si>
  <si>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</si>
  <si>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</si>
  <si>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</si>
  <si>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</si>
  <si>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</si>
  <si>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</si>
  <si>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</si>
  <si>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</si>
  <si>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</si>
  <si>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</si>
  <si>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</si>
  <si>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</si>
  <si>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</si>
  <si>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</si>
  <si>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</si>
  <si>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</si>
  <si>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</si>
  <si>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</si>
  <si>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</si>
  <si>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</si>
  <si>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</si>
  <si>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</si>
  <si>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</si>
  <si>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</si>
  <si>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</si>
  <si>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</si>
  <si>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</si>
  <si>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</si>
  <si>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</si>
  <si>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</si>
  <si>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</si>
  <si>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</si>
  <si>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</si>
  <si>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</si>
  <si>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</si>
  <si>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</si>
  <si>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</si>
  <si>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</si>
  <si>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</si>
  <si>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</si>
  <si>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</si>
  <si>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</si>
  <si>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</si>
  <si>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</si>
  <si>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</si>
  <si>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</si>
  <si>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</si>
  <si>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</si>
  <si>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</si>
  <si>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</si>
  <si>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</si>
  <si>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</si>
  <si>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</si>
  <si>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</si>
  <si>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</si>
  <si>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</si>
  <si>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</si>
  <si>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</si>
  <si>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</si>
  <si>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</si>
  <si>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</si>
  <si>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</si>
  <si>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</si>
  <si>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</si>
  <si>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</si>
  <si>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</si>
  <si>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</si>
  <si>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</si>
  <si>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</si>
  <si>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</si>
  <si>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</si>
  <si>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</si>
  <si>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</si>
  <si>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</si>
  <si>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</si>
  <si>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</si>
  <si>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</si>
  <si>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</si>
  <si>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</si>
  <si>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</si>
  <si>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</si>
  <si>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</si>
  <si>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</si>
  <si>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</si>
  <si>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</si>
  <si>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</si>
  <si>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</si>
  <si>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</si>
  <si>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</si>
  <si>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</si>
  <si>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</si>
  <si>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</si>
  <si>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</si>
  <si>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</si>
  <si>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</si>
  <si>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</si>
  <si>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</si>
  <si>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</si>
  <si>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</si>
  <si>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</si>
  <si>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</si>
  <si>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</si>
  <si>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</si>
  <si>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</si>
  <si>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</si>
  <si>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</si>
  <si>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</si>
  <si>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</si>
  <si>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</si>
  <si>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</si>
  <si>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</si>
  <si>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</si>
  <si>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</si>
  <si>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</si>
  <si>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</si>
  <si>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</si>
  <si>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</si>
  <si>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</si>
  <si>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</si>
  <si>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</si>
  <si>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</si>
  <si>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</si>
  <si>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</si>
  <si>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</si>
  <si>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</si>
  <si>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</si>
  <si>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</si>
  <si>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</si>
  <si>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</si>
  <si>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</si>
  <si>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</si>
  <si>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</si>
  <si>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</si>
  <si>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</si>
  <si>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</si>
  <si>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</si>
  <si>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</si>
  <si>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</si>
  <si>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</si>
  <si>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</si>
  <si>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</si>
  <si>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</si>
  <si>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</si>
  <si>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</si>
  <si>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</si>
  <si>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</si>
  <si>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</si>
  <si>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</si>
  <si>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</si>
  <si>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</si>
  <si>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</si>
  <si>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</si>
  <si>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</si>
  <si>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</si>
  <si>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</si>
  <si>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</si>
  <si>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</si>
  <si>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</si>
  <si>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</si>
  <si>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</si>
  <si>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</si>
  <si>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</si>
  <si>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</si>
  <si>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</si>
  <si>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</si>
  <si>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</si>
  <si>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</si>
  <si>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</si>
  <si>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</si>
  <si>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</si>
  <si>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</si>
  <si>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</si>
  <si>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</si>
  <si>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</si>
  <si>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</si>
  <si>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</si>
  <si>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</si>
  <si>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</si>
  <si>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</si>
  <si>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</si>
  <si>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</si>
  <si>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</si>
  <si>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</si>
  <si>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</si>
  <si>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</si>
  <si>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</si>
  <si>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</si>
  <si>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</si>
  <si>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</si>
  <si>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</si>
  <si>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</si>
  <si>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</si>
  <si>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</si>
  <si>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</si>
  <si>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</si>
  <si>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</si>
  <si>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</si>
  <si>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</si>
  <si>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</si>
  <si>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</si>
  <si>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</si>
  <si>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</si>
  <si>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</si>
  <si>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</si>
  <si>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</si>
  <si>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</si>
  <si>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</si>
  <si>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</si>
  <si>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</si>
  <si>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</si>
  <si>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</si>
  <si>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</si>
  <si>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</si>
  <si>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</si>
  <si>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</si>
  <si>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</si>
  <si>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</si>
  <si>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</si>
  <si>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</si>
  <si>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</si>
  <si>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</si>
  <si>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</si>
  <si>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</si>
  <si>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</si>
  <si>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</si>
  <si>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</si>
  <si>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</si>
  <si>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</si>
  <si>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</si>
  <si>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</si>
  <si>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</si>
  <si>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</si>
  <si>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</si>
  <si>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</si>
  <si>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</si>
  <si>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</si>
  <si>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</si>
  <si>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</si>
  <si>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</si>
  <si>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</si>
  <si>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</si>
  <si>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</si>
  <si>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</si>
  <si>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</si>
  <si>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</si>
  <si>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</si>
  <si>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</si>
  <si>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</si>
  <si>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</si>
  <si>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</si>
  <si>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</si>
  <si>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</si>
  <si>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</si>
  <si>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</si>
  <si>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</si>
  <si>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</si>
  <si>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</si>
  <si>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</si>
  <si>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</si>
  <si>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</si>
  <si>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</si>
  <si>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</si>
  <si>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</si>
  <si>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</si>
  <si>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</si>
  <si>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</si>
  <si>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</si>
  <si>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</si>
  <si>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</si>
  <si>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</si>
  <si>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</si>
  <si>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</si>
  <si>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</si>
  <si>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</si>
  <si>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</si>
  <si>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</si>
  <si>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</si>
  <si>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</si>
  <si>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</si>
  <si>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</si>
  <si>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</si>
  <si>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</si>
  <si>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</si>
  <si>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</si>
  <si>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</si>
  <si>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</si>
  <si>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</si>
  <si>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</si>
  <si>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</si>
  <si>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</si>
  <si>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</si>
  <si>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</si>
  <si>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</si>
  <si>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</si>
  <si>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</si>
  <si>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</si>
  <si>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</si>
  <si>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</si>
  <si>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</si>
  <si>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</si>
  <si>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</si>
  <si>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</si>
  <si>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</si>
  <si>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</si>
  <si>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</si>
  <si>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</si>
  <si>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</si>
  <si>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</si>
  <si>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</si>
  <si>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</si>
  <si>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</si>
  <si>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</si>
  <si>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</si>
  <si>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</si>
  <si>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</si>
  <si>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</si>
  <si>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</si>
  <si>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</si>
  <si>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</si>
  <si>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</si>
  <si>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</si>
  <si>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</si>
  <si>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</si>
  <si>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</si>
  <si>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</si>
  <si>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</si>
  <si>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</si>
  <si>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</si>
  <si>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</si>
  <si>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</si>
  <si>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</si>
  <si>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</si>
  <si>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</si>
  <si>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</si>
  <si>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</si>
  <si>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</si>
  <si>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</si>
  <si>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</si>
  <si>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</si>
  <si>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</si>
  <si>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</si>
  <si>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</si>
  <si>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</si>
  <si>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</si>
  <si>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</si>
  <si>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</si>
  <si>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</si>
  <si>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</si>
  <si>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</si>
  <si>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</si>
  <si>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</si>
  <si>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</si>
  <si>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</si>
  <si>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</si>
  <si>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</si>
  <si>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</si>
  <si>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</si>
  <si>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</si>
  <si>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</si>
  <si>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</si>
  <si>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</si>
  <si>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</si>
  <si>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</si>
  <si>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</si>
  <si>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</si>
  <si>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</si>
  <si>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</si>
  <si>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</si>
  <si>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</si>
  <si>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</si>
  <si>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040000833</t>
  </si>
  <si>
    <t>86167814130</t>
  </si>
  <si>
    <t>1203</t>
  </si>
  <si>
    <t>HR</t>
  </si>
  <si>
    <t>3.MAJ Brodogradilište d.d.</t>
  </si>
  <si>
    <t>Rijeka</t>
  </si>
  <si>
    <t>Liburnijska 3</t>
  </si>
  <si>
    <t>gmanageroffice@3maj.hr</t>
  </si>
  <si>
    <t>www.3maj.hr</t>
  </si>
  <si>
    <t>Romana Žmirić</t>
  </si>
  <si>
    <t>Obveznik: 3.MAJ Brodogradilište d.d.</t>
  </si>
  <si>
    <t>03333477</t>
  </si>
  <si>
    <t>Tanja Puvača</t>
  </si>
  <si>
    <t>tanja.puvaca@3maj.hr</t>
  </si>
  <si>
    <t>051/611-462</t>
  </si>
  <si>
    <t>HLB Adria Inženjerski biro d.o.o.</t>
  </si>
  <si>
    <t>31.03.2024.</t>
  </si>
  <si>
    <t xml:space="preserve">stanje na dan 31.03.2024. </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</si>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</sst>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indexed="56"/>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30"/>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39" applyNumberFormat="0" applyFill="0" applyAlignment="0" applyProtection="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aslov 3 2" xfId="7" xr:uid="{845DE877-F991-4F8C-A1D6-C6A2732FD270}"/>
    <cellStyle name="Normal" xfId="0" builtinId="0"/>
    <cellStyle name="Normal 2" xfId="3" xr:uid="{00000000-0005-0000-0000-000002000000}"/>
    <cellStyle name="Normal 2 2" xfId="5" xr:uid="{00000000-0005-0000-0000-000003000000}"/>
    <cellStyle name="Normal 3" xfId="4" xr:uid="{00000000-0005-0000-0000-000004000000}"/>
    <cellStyle name="Normalno 3" xfId="6" xr:uid="{F5526710-9354-4324-818F-227FA56AF0D8}"/>
    <cellStyle name="Style 1" xfId="1" xr:uid="{00000000-0005-0000-0000-000005000000}"/>
  </cellStyles>
  <dxfs count="0"/>
  <tableStyles count="1" defaultTableStyle="TableStyleMedium2" defaultPivotStyle="PivotStyleLight16">
    <tableStyle name="Invisible" pivot="0" table="0" count="0" xr9:uid="{E182ED9A-474B-4915-8F37-9F1FEFA073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85" zoomScaleNormal="85" workbookViewId="0">
      <selection activeCell="E7" sqref="E7"/>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45292</v>
      </c>
      <c r="F4" s="178"/>
      <c r="G4" s="86" t="s">
        <v>0</v>
      </c>
      <c r="H4" s="177" t="s">
        <v>466</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461</v>
      </c>
      <c r="D11" s="161"/>
      <c r="E11" s="96"/>
      <c r="F11" s="127" t="s">
        <v>333</v>
      </c>
      <c r="G11" s="164"/>
      <c r="H11" s="143" t="s">
        <v>453</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450</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451</v>
      </c>
      <c r="D15" s="161"/>
      <c r="E15" s="165"/>
      <c r="F15" s="156"/>
      <c r="G15" s="101" t="s">
        <v>334</v>
      </c>
      <c r="H15" s="143"/>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452</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51000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125">
        <v>584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338</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343</v>
      </c>
      <c r="D50" s="144"/>
      <c r="E50" s="145" t="s">
        <v>344</v>
      </c>
      <c r="F50" s="146"/>
      <c r="G50" s="134"/>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464</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463</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t="s">
        <v>465</v>
      </c>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t="s">
        <v>459</v>
      </c>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85" zoomScaleNormal="100" zoomScaleSheetLayoutView="85" workbookViewId="0">
      <selection activeCell="I134" sqref="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449</v>
      </c>
      <c r="B3" s="194"/>
      <c r="C3" s="194"/>
      <c r="D3" s="194"/>
      <c r="E3" s="194"/>
      <c r="F3" s="194"/>
      <c r="G3" s="194"/>
      <c r="H3" s="194"/>
      <c r="I3" s="194"/>
    </row>
    <row r="4" spans="1:9" x14ac:dyDescent="0.25">
      <c r="A4" s="195" t="s">
        <v>460</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20998291</v>
      </c>
      <c r="I9" s="120">
        <f>I10+I17+I27+I38+I43</f>
        <v>20587282</v>
      </c>
    </row>
    <row r="10" spans="1:9" ht="12.75" customHeight="1" x14ac:dyDescent="0.25">
      <c r="A10" s="187" t="s">
        <v>5</v>
      </c>
      <c r="B10" s="187"/>
      <c r="C10" s="187"/>
      <c r="D10" s="187"/>
      <c r="E10" s="187"/>
      <c r="F10" s="187"/>
      <c r="G10" s="12">
        <v>3</v>
      </c>
      <c r="H10" s="120">
        <f>H11+H12+H13+H14+H15+H16</f>
        <v>4753686</v>
      </c>
      <c r="I10" s="120">
        <f>I11+I12+I13+I14+I15+I16</f>
        <v>4653639</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9820</v>
      </c>
      <c r="I12" s="18">
        <v>8557</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7250</v>
      </c>
    </row>
    <row r="15" spans="1:9" ht="12.75" customHeight="1" x14ac:dyDescent="0.25">
      <c r="A15" s="183" t="s">
        <v>10</v>
      </c>
      <c r="B15" s="183"/>
      <c r="C15" s="183"/>
      <c r="D15" s="183"/>
      <c r="E15" s="183"/>
      <c r="F15" s="183"/>
      <c r="G15" s="11">
        <v>8</v>
      </c>
      <c r="H15" s="18">
        <v>571067</v>
      </c>
      <c r="I15" s="18">
        <v>622757</v>
      </c>
    </row>
    <row r="16" spans="1:9" ht="12.75" customHeight="1" x14ac:dyDescent="0.25">
      <c r="A16" s="183" t="s">
        <v>11</v>
      </c>
      <c r="B16" s="183"/>
      <c r="C16" s="183"/>
      <c r="D16" s="183"/>
      <c r="E16" s="183"/>
      <c r="F16" s="183"/>
      <c r="G16" s="11">
        <v>9</v>
      </c>
      <c r="H16" s="18">
        <v>4172799</v>
      </c>
      <c r="I16" s="18">
        <v>4015075</v>
      </c>
    </row>
    <row r="17" spans="1:9" ht="12.75" customHeight="1" x14ac:dyDescent="0.25">
      <c r="A17" s="187" t="s">
        <v>12</v>
      </c>
      <c r="B17" s="187"/>
      <c r="C17" s="187"/>
      <c r="D17" s="187"/>
      <c r="E17" s="187"/>
      <c r="F17" s="187"/>
      <c r="G17" s="12">
        <v>10</v>
      </c>
      <c r="H17" s="120">
        <f>H18+H19+H20+H21+H22+H23+H24+H25+H26</f>
        <v>15058873</v>
      </c>
      <c r="I17" s="120">
        <f>I18+I19+I20+I21+I22+I23+I24+I25+I26</f>
        <v>14769489</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7200</v>
      </c>
      <c r="I19" s="18">
        <v>6940</v>
      </c>
    </row>
    <row r="20" spans="1:9" ht="12.75" customHeight="1" x14ac:dyDescent="0.25">
      <c r="A20" s="183" t="s">
        <v>15</v>
      </c>
      <c r="B20" s="183"/>
      <c r="C20" s="183"/>
      <c r="D20" s="183"/>
      <c r="E20" s="183"/>
      <c r="F20" s="183"/>
      <c r="G20" s="11">
        <v>13</v>
      </c>
      <c r="H20" s="18">
        <v>11958414</v>
      </c>
      <c r="I20" s="18">
        <v>11679671</v>
      </c>
    </row>
    <row r="21" spans="1:9" ht="12.75" customHeight="1" x14ac:dyDescent="0.25">
      <c r="A21" s="183" t="s">
        <v>16</v>
      </c>
      <c r="B21" s="183"/>
      <c r="C21" s="183"/>
      <c r="D21" s="183"/>
      <c r="E21" s="183"/>
      <c r="F21" s="183"/>
      <c r="G21" s="11">
        <v>14</v>
      </c>
      <c r="H21" s="18">
        <v>549422</v>
      </c>
      <c r="I21" s="18">
        <v>541613</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24868</v>
      </c>
      <c r="I23" s="18">
        <v>23553</v>
      </c>
    </row>
    <row r="24" spans="1:9" ht="12.75" customHeight="1" x14ac:dyDescent="0.25">
      <c r="A24" s="183" t="s">
        <v>19</v>
      </c>
      <c r="B24" s="183"/>
      <c r="C24" s="183"/>
      <c r="D24" s="183"/>
      <c r="E24" s="183"/>
      <c r="F24" s="183"/>
      <c r="G24" s="11">
        <v>17</v>
      </c>
      <c r="H24" s="18">
        <v>940589</v>
      </c>
      <c r="I24" s="18">
        <v>971695</v>
      </c>
    </row>
    <row r="25" spans="1:9" ht="12.75" customHeight="1" x14ac:dyDescent="0.25">
      <c r="A25" s="183" t="s">
        <v>20</v>
      </c>
      <c r="B25" s="183"/>
      <c r="C25" s="183"/>
      <c r="D25" s="183"/>
      <c r="E25" s="183"/>
      <c r="F25" s="183"/>
      <c r="G25" s="11">
        <v>18</v>
      </c>
      <c r="H25" s="18">
        <v>112047</v>
      </c>
      <c r="I25" s="18">
        <v>112047</v>
      </c>
    </row>
    <row r="26" spans="1:9" ht="12.75" customHeight="1" x14ac:dyDescent="0.25">
      <c r="A26" s="183" t="s">
        <v>21</v>
      </c>
      <c r="B26" s="183"/>
      <c r="C26" s="183"/>
      <c r="D26" s="183"/>
      <c r="E26" s="183"/>
      <c r="F26" s="183"/>
      <c r="G26" s="11">
        <v>19</v>
      </c>
      <c r="H26" s="18">
        <v>1466333</v>
      </c>
      <c r="I26" s="18">
        <v>1433970</v>
      </c>
    </row>
    <row r="27" spans="1:9" ht="12.75" customHeight="1" x14ac:dyDescent="0.25">
      <c r="A27" s="187" t="s">
        <v>22</v>
      </c>
      <c r="B27" s="187"/>
      <c r="C27" s="187"/>
      <c r="D27" s="187"/>
      <c r="E27" s="187"/>
      <c r="F27" s="187"/>
      <c r="G27" s="12">
        <v>20</v>
      </c>
      <c r="H27" s="120">
        <f>SUM(H28:H37)</f>
        <v>1500</v>
      </c>
      <c r="I27" s="120">
        <f>SUM(I28:I37)</f>
        <v>1500</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1500</v>
      </c>
      <c r="I34" s="18">
        <v>1500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1184232</v>
      </c>
      <c r="I38" s="120">
        <f>I39+I40+I41+I42</f>
        <v>1162654</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1184232</v>
      </c>
      <c r="I41" s="18">
        <v>1162654</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27400333</v>
      </c>
      <c r="I44" s="120">
        <f>I45+I53+I60+I70</f>
        <v>24171557</v>
      </c>
    </row>
    <row r="45" spans="1:9" ht="12.75" customHeight="1" x14ac:dyDescent="0.25">
      <c r="A45" s="187" t="s">
        <v>39</v>
      </c>
      <c r="B45" s="187"/>
      <c r="C45" s="187"/>
      <c r="D45" s="187"/>
      <c r="E45" s="187"/>
      <c r="F45" s="187"/>
      <c r="G45" s="12">
        <v>38</v>
      </c>
      <c r="H45" s="120">
        <f>SUM(H46:H52)</f>
        <v>22909634</v>
      </c>
      <c r="I45" s="120">
        <f>SUM(I46:I52)</f>
        <v>18719467</v>
      </c>
    </row>
    <row r="46" spans="1:9" ht="12.75" customHeight="1" x14ac:dyDescent="0.25">
      <c r="A46" s="183" t="s">
        <v>40</v>
      </c>
      <c r="B46" s="183"/>
      <c r="C46" s="183"/>
      <c r="D46" s="183"/>
      <c r="E46" s="183"/>
      <c r="F46" s="183"/>
      <c r="G46" s="11">
        <v>39</v>
      </c>
      <c r="H46" s="18">
        <v>17478930</v>
      </c>
      <c r="I46" s="18">
        <v>14717219</v>
      </c>
    </row>
    <row r="47" spans="1:9" ht="12.75" customHeight="1" x14ac:dyDescent="0.25">
      <c r="A47" s="183" t="s">
        <v>41</v>
      </c>
      <c r="B47" s="183"/>
      <c r="C47" s="183"/>
      <c r="D47" s="183"/>
      <c r="E47" s="183"/>
      <c r="F47" s="183"/>
      <c r="G47" s="11">
        <v>40</v>
      </c>
      <c r="H47" s="18">
        <v>135316</v>
      </c>
      <c r="I47" s="18">
        <v>582809</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5282116</v>
      </c>
      <c r="I50" s="18">
        <v>3406167</v>
      </c>
    </row>
    <row r="51" spans="1:9" ht="12.75" customHeight="1" x14ac:dyDescent="0.25">
      <c r="A51" s="183" t="s">
        <v>45</v>
      </c>
      <c r="B51" s="183"/>
      <c r="C51" s="183"/>
      <c r="D51" s="183"/>
      <c r="E51" s="183"/>
      <c r="F51" s="183"/>
      <c r="G51" s="11">
        <v>44</v>
      </c>
      <c r="H51" s="18">
        <v>13272</v>
      </c>
      <c r="I51" s="18">
        <v>13272</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3756047</v>
      </c>
      <c r="I53" s="120">
        <f>SUM(I54:I59)</f>
        <v>4864418</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f>2127153-1</f>
        <v>2127152</v>
      </c>
      <c r="I56" s="18">
        <v>3461464</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674605</v>
      </c>
      <c r="I58" s="18">
        <v>532197</v>
      </c>
    </row>
    <row r="59" spans="1:9" ht="12.75" customHeight="1" x14ac:dyDescent="0.25">
      <c r="A59" s="183" t="s">
        <v>53</v>
      </c>
      <c r="B59" s="183"/>
      <c r="C59" s="183"/>
      <c r="D59" s="183"/>
      <c r="E59" s="183"/>
      <c r="F59" s="183"/>
      <c r="G59" s="11">
        <v>52</v>
      </c>
      <c r="H59" s="18">
        <v>954290</v>
      </c>
      <c r="I59" s="18">
        <v>870757</v>
      </c>
    </row>
    <row r="60" spans="1:9" ht="12.75" customHeight="1" x14ac:dyDescent="0.25">
      <c r="A60" s="187" t="s">
        <v>54</v>
      </c>
      <c r="B60" s="187"/>
      <c r="C60" s="187"/>
      <c r="D60" s="187"/>
      <c r="E60" s="187"/>
      <c r="F60" s="187"/>
      <c r="G60" s="12">
        <v>53</v>
      </c>
      <c r="H60" s="120">
        <f>SUM(H61:H69)</f>
        <v>0</v>
      </c>
      <c r="I60" s="120">
        <f>SUM(I61:I69)</f>
        <v>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734652</v>
      </c>
      <c r="I70" s="18">
        <v>587672</v>
      </c>
    </row>
    <row r="71" spans="1:9" ht="12.75" customHeight="1" x14ac:dyDescent="0.25">
      <c r="A71" s="184" t="s">
        <v>58</v>
      </c>
      <c r="B71" s="184"/>
      <c r="C71" s="184"/>
      <c r="D71" s="184"/>
      <c r="E71" s="184"/>
      <c r="F71" s="184"/>
      <c r="G71" s="11">
        <v>64</v>
      </c>
      <c r="H71" s="18">
        <v>26141513</v>
      </c>
      <c r="I71" s="18">
        <v>34125349</v>
      </c>
    </row>
    <row r="72" spans="1:9" ht="12.75" customHeight="1" x14ac:dyDescent="0.25">
      <c r="A72" s="185" t="s">
        <v>304</v>
      </c>
      <c r="B72" s="185"/>
      <c r="C72" s="185"/>
      <c r="D72" s="185"/>
      <c r="E72" s="185"/>
      <c r="F72" s="185"/>
      <c r="G72" s="12">
        <v>65</v>
      </c>
      <c r="H72" s="120">
        <f>H8+H9+H44+H71</f>
        <v>74540137</v>
      </c>
      <c r="I72" s="120">
        <f>I8+I9+I44+I71</f>
        <v>78884188</v>
      </c>
    </row>
    <row r="73" spans="1:9" ht="12.75" customHeight="1" x14ac:dyDescent="0.25">
      <c r="A73" s="184" t="s">
        <v>59</v>
      </c>
      <c r="B73" s="184"/>
      <c r="C73" s="184"/>
      <c r="D73" s="184"/>
      <c r="E73" s="184"/>
      <c r="F73" s="184"/>
      <c r="G73" s="11">
        <v>66</v>
      </c>
      <c r="H73" s="18">
        <v>38743662</v>
      </c>
      <c r="I73" s="18">
        <v>38359691</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-104888355</v>
      </c>
      <c r="I75" s="121">
        <f>I76+I77+I78+I84+I85+I91+I94+I97</f>
        <v>-107028119</v>
      </c>
    </row>
    <row r="76" spans="1:9" ht="12.75" customHeight="1" x14ac:dyDescent="0.25">
      <c r="A76" s="183" t="s">
        <v>61</v>
      </c>
      <c r="B76" s="183"/>
      <c r="C76" s="183"/>
      <c r="D76" s="183"/>
      <c r="E76" s="183"/>
      <c r="F76" s="183"/>
      <c r="G76" s="11">
        <v>68</v>
      </c>
      <c r="H76" s="18">
        <v>23557820</v>
      </c>
      <c r="I76" s="18">
        <v>23557820</v>
      </c>
    </row>
    <row r="77" spans="1:9" ht="12.75" customHeight="1" x14ac:dyDescent="0.25">
      <c r="A77" s="183" t="s">
        <v>62</v>
      </c>
      <c r="B77" s="183"/>
      <c r="C77" s="183"/>
      <c r="D77" s="183"/>
      <c r="E77" s="183"/>
      <c r="F77" s="183"/>
      <c r="G77" s="11">
        <v>69</v>
      </c>
      <c r="H77" s="18">
        <v>45867126</v>
      </c>
      <c r="I77" s="18">
        <v>45867126</v>
      </c>
    </row>
    <row r="78" spans="1:9" ht="12.75" customHeight="1" x14ac:dyDescent="0.25">
      <c r="A78" s="187" t="s">
        <v>63</v>
      </c>
      <c r="B78" s="187"/>
      <c r="C78" s="187"/>
      <c r="D78" s="187"/>
      <c r="E78" s="187"/>
      <c r="F78" s="187"/>
      <c r="G78" s="12">
        <v>70</v>
      </c>
      <c r="H78" s="121">
        <f>SUM(H79:H83)</f>
        <v>30005815</v>
      </c>
      <c r="I78" s="121">
        <f>SUM(I79:I83)</f>
        <v>30005815</v>
      </c>
    </row>
    <row r="79" spans="1:9" ht="12.75" customHeight="1" x14ac:dyDescent="0.25">
      <c r="A79" s="183" t="s">
        <v>64</v>
      </c>
      <c r="B79" s="183"/>
      <c r="C79" s="183"/>
      <c r="D79" s="183"/>
      <c r="E79" s="183"/>
      <c r="F79" s="183"/>
      <c r="G79" s="11">
        <v>71</v>
      </c>
      <c r="H79" s="18">
        <v>0</v>
      </c>
      <c r="I79" s="18">
        <v>0</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30005815</v>
      </c>
      <c r="I83" s="18">
        <v>30005815</v>
      </c>
    </row>
    <row r="84" spans="1:9" ht="12.75" customHeight="1" x14ac:dyDescent="0.25">
      <c r="A84" s="186" t="s">
        <v>69</v>
      </c>
      <c r="B84" s="186"/>
      <c r="C84" s="186"/>
      <c r="D84" s="186"/>
      <c r="E84" s="186"/>
      <c r="F84" s="186"/>
      <c r="G84" s="46">
        <v>76</v>
      </c>
      <c r="H84" s="47">
        <v>1816446</v>
      </c>
      <c r="I84" s="47">
        <v>1564050</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-193579453</v>
      </c>
      <c r="I91" s="120">
        <f>I92-I93</f>
        <v>-205883166</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193579453</v>
      </c>
      <c r="I93" s="18">
        <v>205883166</v>
      </c>
    </row>
    <row r="94" spans="1:9" ht="12.75" customHeight="1" x14ac:dyDescent="0.25">
      <c r="A94" s="187" t="s">
        <v>353</v>
      </c>
      <c r="B94" s="187"/>
      <c r="C94" s="187"/>
      <c r="D94" s="187"/>
      <c r="E94" s="187"/>
      <c r="F94" s="187"/>
      <c r="G94" s="12">
        <v>86</v>
      </c>
      <c r="H94" s="120">
        <f>H95-H96</f>
        <v>-12556109</v>
      </c>
      <c r="I94" s="120">
        <f>I95-I96</f>
        <v>-2139764</v>
      </c>
    </row>
    <row r="95" spans="1:9" ht="12.75" customHeight="1" x14ac:dyDescent="0.25">
      <c r="A95" s="183" t="s">
        <v>74</v>
      </c>
      <c r="B95" s="183"/>
      <c r="C95" s="183"/>
      <c r="D95" s="183"/>
      <c r="E95" s="183"/>
      <c r="F95" s="183"/>
      <c r="G95" s="11">
        <v>87</v>
      </c>
      <c r="H95" s="18">
        <v>0</v>
      </c>
      <c r="I95" s="18">
        <v>0</v>
      </c>
    </row>
    <row r="96" spans="1:9" ht="12.75" customHeight="1" x14ac:dyDescent="0.25">
      <c r="A96" s="183" t="s">
        <v>75</v>
      </c>
      <c r="B96" s="183"/>
      <c r="C96" s="183"/>
      <c r="D96" s="183"/>
      <c r="E96" s="183"/>
      <c r="F96" s="183"/>
      <c r="G96" s="11">
        <v>88</v>
      </c>
      <c r="H96" s="18">
        <v>12556109</v>
      </c>
      <c r="I96" s="18">
        <v>2139764</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16031729</v>
      </c>
      <c r="I98" s="120">
        <f>SUM(I99:I104)</f>
        <v>11752377</v>
      </c>
    </row>
    <row r="99" spans="1:9" ht="12.75" customHeight="1" x14ac:dyDescent="0.25">
      <c r="A99" s="183" t="s">
        <v>77</v>
      </c>
      <c r="B99" s="183"/>
      <c r="C99" s="183"/>
      <c r="D99" s="183"/>
      <c r="E99" s="183"/>
      <c r="F99" s="183"/>
      <c r="G99" s="11">
        <v>91</v>
      </c>
      <c r="H99" s="18">
        <v>199829</v>
      </c>
      <c r="I99" s="18">
        <v>199829</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250358</v>
      </c>
      <c r="I101" s="18">
        <v>244629</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315154</v>
      </c>
      <c r="I103" s="18">
        <v>315154</v>
      </c>
    </row>
    <row r="104" spans="1:9" ht="12.75" customHeight="1" x14ac:dyDescent="0.25">
      <c r="A104" s="183" t="s">
        <v>82</v>
      </c>
      <c r="B104" s="183"/>
      <c r="C104" s="183"/>
      <c r="D104" s="183"/>
      <c r="E104" s="183"/>
      <c r="F104" s="183"/>
      <c r="G104" s="11">
        <v>96</v>
      </c>
      <c r="H104" s="18">
        <v>15266388</v>
      </c>
      <c r="I104" s="18">
        <v>10992765</v>
      </c>
    </row>
    <row r="105" spans="1:9" ht="12.75" customHeight="1" x14ac:dyDescent="0.25">
      <c r="A105" s="185" t="s">
        <v>356</v>
      </c>
      <c r="B105" s="185"/>
      <c r="C105" s="185"/>
      <c r="D105" s="185"/>
      <c r="E105" s="185"/>
      <c r="F105" s="185"/>
      <c r="G105" s="12">
        <v>97</v>
      </c>
      <c r="H105" s="120">
        <f>SUM(H106:H116)</f>
        <v>29363979</v>
      </c>
      <c r="I105" s="120">
        <f>SUM(I106:I116)</f>
        <v>29126721</v>
      </c>
    </row>
    <row r="106" spans="1:9" ht="12.75" customHeight="1" x14ac:dyDescent="0.25">
      <c r="A106" s="183" t="s">
        <v>83</v>
      </c>
      <c r="B106" s="183"/>
      <c r="C106" s="183"/>
      <c r="D106" s="183"/>
      <c r="E106" s="183"/>
      <c r="F106" s="183"/>
      <c r="G106" s="11">
        <v>98</v>
      </c>
      <c r="H106" s="18">
        <v>17575095</v>
      </c>
      <c r="I106" s="18">
        <v>17575095</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8958790</v>
      </c>
      <c r="I111" s="18">
        <v>8958790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2007831</v>
      </c>
      <c r="I113" s="18">
        <v>2034148</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423531</v>
      </c>
      <c r="I115" s="18">
        <v>215361</v>
      </c>
    </row>
    <row r="116" spans="1:9" ht="12.75" customHeight="1" x14ac:dyDescent="0.25">
      <c r="A116" s="183" t="s">
        <v>93</v>
      </c>
      <c r="B116" s="183"/>
      <c r="C116" s="183"/>
      <c r="D116" s="183"/>
      <c r="E116" s="183"/>
      <c r="F116" s="183"/>
      <c r="G116" s="11">
        <v>108</v>
      </c>
      <c r="H116" s="18">
        <v>398732</v>
      </c>
      <c r="I116" s="18">
        <v>343327</v>
      </c>
    </row>
    <row r="117" spans="1:9" ht="12.75" customHeight="1" x14ac:dyDescent="0.25">
      <c r="A117" s="185" t="s">
        <v>357</v>
      </c>
      <c r="B117" s="185"/>
      <c r="C117" s="185"/>
      <c r="D117" s="185"/>
      <c r="E117" s="185"/>
      <c r="F117" s="185"/>
      <c r="G117" s="12">
        <v>109</v>
      </c>
      <c r="H117" s="120">
        <f>SUM(H118:H131)</f>
        <v>134030384</v>
      </c>
      <c r="I117" s="120">
        <f>SUM(I118:I131)</f>
        <v>145033209</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78127904</v>
      </c>
      <c r="I123" s="18">
        <v>85825782</v>
      </c>
    </row>
    <row r="124" spans="1:9" ht="12.75" customHeight="1" x14ac:dyDescent="0.25">
      <c r="A124" s="183" t="s">
        <v>89</v>
      </c>
      <c r="B124" s="183"/>
      <c r="C124" s="183"/>
      <c r="D124" s="183"/>
      <c r="E124" s="183"/>
      <c r="F124" s="183"/>
      <c r="G124" s="11">
        <v>116</v>
      </c>
      <c r="H124" s="18">
        <v>225</v>
      </c>
      <c r="I124" s="18">
        <v>226220</v>
      </c>
    </row>
    <row r="125" spans="1:9" ht="12.75" customHeight="1" x14ac:dyDescent="0.25">
      <c r="A125" s="183" t="s">
        <v>90</v>
      </c>
      <c r="B125" s="183"/>
      <c r="C125" s="183"/>
      <c r="D125" s="183"/>
      <c r="E125" s="183"/>
      <c r="F125" s="183"/>
      <c r="G125" s="11">
        <v>117</v>
      </c>
      <c r="H125" s="18">
        <f>9515666+1</f>
        <v>9515667</v>
      </c>
      <c r="I125" s="18">
        <v>11635055</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848618</v>
      </c>
      <c r="I127" s="18">
        <v>879993</v>
      </c>
    </row>
    <row r="128" spans="1:9" x14ac:dyDescent="0.25">
      <c r="A128" s="183" t="s">
        <v>95</v>
      </c>
      <c r="B128" s="183"/>
      <c r="C128" s="183"/>
      <c r="D128" s="183"/>
      <c r="E128" s="183"/>
      <c r="F128" s="183"/>
      <c r="G128" s="11">
        <v>120</v>
      </c>
      <c r="H128" s="18">
        <f>385004</f>
        <v>385004</v>
      </c>
      <c r="I128" s="18">
        <v>428388</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45152966</v>
      </c>
      <c r="I131" s="18">
        <v>46037771</v>
      </c>
    </row>
    <row r="132" spans="1:9" ht="22.2" customHeight="1" x14ac:dyDescent="0.25">
      <c r="A132" s="184" t="s">
        <v>99</v>
      </c>
      <c r="B132" s="184"/>
      <c r="C132" s="184"/>
      <c r="D132" s="184"/>
      <c r="E132" s="184"/>
      <c r="F132" s="184"/>
      <c r="G132" s="11">
        <v>124</v>
      </c>
      <c r="H132" s="18">
        <v>2400</v>
      </c>
      <c r="I132" s="18">
        <v>0</v>
      </c>
    </row>
    <row r="133" spans="1:9" ht="12.75" customHeight="1" x14ac:dyDescent="0.25">
      <c r="A133" s="185" t="s">
        <v>358</v>
      </c>
      <c r="B133" s="185"/>
      <c r="C133" s="185"/>
      <c r="D133" s="185"/>
      <c r="E133" s="185"/>
      <c r="F133" s="185"/>
      <c r="G133" s="12">
        <v>125</v>
      </c>
      <c r="H133" s="120">
        <f>H75+H98+H105+H117+H132</f>
        <v>74540137</v>
      </c>
      <c r="I133" s="120">
        <f>I75+I98+I105+I117+I132</f>
        <v>78884188</v>
      </c>
    </row>
    <row r="134" spans="1:9" x14ac:dyDescent="0.25">
      <c r="A134" s="184" t="s">
        <v>100</v>
      </c>
      <c r="B134" s="184"/>
      <c r="C134" s="184"/>
      <c r="D134" s="184"/>
      <c r="E134" s="184"/>
      <c r="F134" s="184"/>
      <c r="G134" s="11">
        <v>126</v>
      </c>
      <c r="H134" s="18">
        <v>38743662</v>
      </c>
      <c r="I134" s="18">
        <v>38359691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70" zoomScaleNormal="70" zoomScaleSheetLayoutView="110" workbookViewId="0">
      <selection activeCell="J112" sqref="J112:J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449</v>
      </c>
      <c r="B3" s="225"/>
      <c r="C3" s="225"/>
      <c r="D3" s="225"/>
      <c r="E3" s="225"/>
      <c r="F3" s="225"/>
      <c r="G3" s="225"/>
      <c r="H3" s="225"/>
      <c r="I3" s="225"/>
      <c r="J3" s="226"/>
      <c r="K3" s="226"/>
    </row>
    <row r="4" spans="1:11" x14ac:dyDescent="0.25">
      <c r="A4" s="227" t="s">
        <v>460</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7680729</v>
      </c>
      <c r="I8" s="52">
        <f>SUM(I9:I13)</f>
        <v>7680729</v>
      </c>
      <c r="J8" s="52">
        <f>SUM(J9:J13)</f>
        <v>15488121</v>
      </c>
      <c r="K8" s="52">
        <f>SUM(K9:K13)</f>
        <v>15488121</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7065672</v>
      </c>
      <c r="I10" s="53">
        <v>7065672</v>
      </c>
      <c r="J10" s="53">
        <v>10849062</v>
      </c>
      <c r="K10" s="53">
        <v>10849062</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615057</v>
      </c>
      <c r="I13" s="53">
        <v>615057</v>
      </c>
      <c r="J13" s="53">
        <v>4639059</v>
      </c>
      <c r="K13" s="53">
        <v>4639059</v>
      </c>
    </row>
    <row r="14" spans="1:11" ht="12.75" customHeight="1" x14ac:dyDescent="0.25">
      <c r="A14" s="214" t="s">
        <v>360</v>
      </c>
      <c r="B14" s="214"/>
      <c r="C14" s="214"/>
      <c r="D14" s="214"/>
      <c r="E14" s="214"/>
      <c r="F14" s="214"/>
      <c r="G14" s="12">
        <v>7</v>
      </c>
      <c r="H14" s="52">
        <f>H15+H16+H20+H24+H25+H26+H29+H36</f>
        <v>7117126</v>
      </c>
      <c r="I14" s="52">
        <f>I15+I16+I20+I24+I25+I26+I29+I36</f>
        <v>7117126</v>
      </c>
      <c r="J14" s="52">
        <f>J15+J16+J20+J24+J25+J26+J29+J36</f>
        <v>15849827</v>
      </c>
      <c r="K14" s="52">
        <f>K15+K16+K20+K24+K25+K26+K29+K36</f>
        <v>15849827</v>
      </c>
    </row>
    <row r="15" spans="1:11" ht="12.75" customHeight="1" x14ac:dyDescent="0.25">
      <c r="A15" s="183" t="s">
        <v>104</v>
      </c>
      <c r="B15" s="183"/>
      <c r="C15" s="183"/>
      <c r="D15" s="183"/>
      <c r="E15" s="183"/>
      <c r="F15" s="183"/>
      <c r="G15" s="11">
        <v>8</v>
      </c>
      <c r="H15" s="53">
        <v>-745869</v>
      </c>
      <c r="I15" s="53">
        <v>-745869</v>
      </c>
      <c r="J15" s="53">
        <v>-447494</v>
      </c>
      <c r="K15" s="53">
        <v>-447494</v>
      </c>
    </row>
    <row r="16" spans="1:11" ht="12.75" customHeight="1" x14ac:dyDescent="0.25">
      <c r="A16" s="187" t="s">
        <v>440</v>
      </c>
      <c r="B16" s="187"/>
      <c r="C16" s="187"/>
      <c r="D16" s="187"/>
      <c r="E16" s="187"/>
      <c r="F16" s="187"/>
      <c r="G16" s="12">
        <v>9</v>
      </c>
      <c r="H16" s="52">
        <f>SUM(H17:H19)</f>
        <v>4159803</v>
      </c>
      <c r="I16" s="52">
        <f>SUM(I17:I19)</f>
        <v>4159803</v>
      </c>
      <c r="J16" s="52">
        <f>SUM(J17:J19)</f>
        <v>11762567</v>
      </c>
      <c r="K16" s="52">
        <f>SUM(K17:K19)</f>
        <v>11762567</v>
      </c>
    </row>
    <row r="17" spans="1:11" ht="12.75" customHeight="1" x14ac:dyDescent="0.25">
      <c r="A17" s="217" t="s">
        <v>120</v>
      </c>
      <c r="B17" s="217"/>
      <c r="C17" s="217"/>
      <c r="D17" s="217"/>
      <c r="E17" s="217"/>
      <c r="F17" s="217"/>
      <c r="G17" s="11">
        <v>10</v>
      </c>
      <c r="H17" s="53">
        <v>2210153</v>
      </c>
      <c r="I17" s="53">
        <v>2210153</v>
      </c>
      <c r="J17" s="53">
        <v>7225284</v>
      </c>
      <c r="K17" s="53">
        <v>7225284</v>
      </c>
    </row>
    <row r="18" spans="1:11" ht="12.75" customHeight="1" x14ac:dyDescent="0.25">
      <c r="A18" s="217" t="s">
        <v>121</v>
      </c>
      <c r="B18" s="217"/>
      <c r="C18" s="217"/>
      <c r="D18" s="217"/>
      <c r="E18" s="217"/>
      <c r="F18" s="217"/>
      <c r="G18" s="11">
        <v>11</v>
      </c>
      <c r="H18" s="53">
        <v>1330</v>
      </c>
      <c r="I18" s="53">
        <v>1330</v>
      </c>
      <c r="J18" s="53">
        <v>8401</v>
      </c>
      <c r="K18" s="53">
        <v>8401</v>
      </c>
    </row>
    <row r="19" spans="1:11" ht="12.75" customHeight="1" x14ac:dyDescent="0.25">
      <c r="A19" s="217" t="s">
        <v>122</v>
      </c>
      <c r="B19" s="217"/>
      <c r="C19" s="217"/>
      <c r="D19" s="217"/>
      <c r="E19" s="217"/>
      <c r="F19" s="217"/>
      <c r="G19" s="11">
        <v>12</v>
      </c>
      <c r="H19" s="53">
        <v>1948320</v>
      </c>
      <c r="I19" s="53">
        <v>1948320</v>
      </c>
      <c r="J19" s="53">
        <v>4528882</v>
      </c>
      <c r="K19" s="53">
        <v>4528882</v>
      </c>
    </row>
    <row r="20" spans="1:11" ht="12.75" customHeight="1" x14ac:dyDescent="0.25">
      <c r="A20" s="187" t="s">
        <v>441</v>
      </c>
      <c r="B20" s="187"/>
      <c r="C20" s="187"/>
      <c r="D20" s="187"/>
      <c r="E20" s="187"/>
      <c r="F20" s="187"/>
      <c r="G20" s="12">
        <v>13</v>
      </c>
      <c r="H20" s="52">
        <f>SUM(H21:H23)</f>
        <v>2936724</v>
      </c>
      <c r="I20" s="52">
        <f>SUM(I21:I23)</f>
        <v>2936724</v>
      </c>
      <c r="J20" s="52">
        <f>SUM(J21:J23)</f>
        <v>3047272</v>
      </c>
      <c r="K20" s="52">
        <f>SUM(K21:K23)</f>
        <v>3047272</v>
      </c>
    </row>
    <row r="21" spans="1:11" ht="12.75" customHeight="1" x14ac:dyDescent="0.25">
      <c r="A21" s="217" t="s">
        <v>105</v>
      </c>
      <c r="B21" s="217"/>
      <c r="C21" s="217"/>
      <c r="D21" s="217"/>
      <c r="E21" s="217"/>
      <c r="F21" s="217"/>
      <c r="G21" s="11">
        <v>14</v>
      </c>
      <c r="H21" s="53">
        <v>1814475</v>
      </c>
      <c r="I21" s="53">
        <v>1814475</v>
      </c>
      <c r="J21" s="53">
        <v>1868477</v>
      </c>
      <c r="K21" s="53">
        <v>1868477</v>
      </c>
    </row>
    <row r="22" spans="1:11" ht="12.75" customHeight="1" x14ac:dyDescent="0.25">
      <c r="A22" s="217" t="s">
        <v>106</v>
      </c>
      <c r="B22" s="217"/>
      <c r="C22" s="217"/>
      <c r="D22" s="217"/>
      <c r="E22" s="217"/>
      <c r="F22" s="217"/>
      <c r="G22" s="11">
        <v>15</v>
      </c>
      <c r="H22" s="53">
        <v>677749</v>
      </c>
      <c r="I22" s="53">
        <v>677749</v>
      </c>
      <c r="J22" s="53">
        <v>716696</v>
      </c>
      <c r="K22" s="53">
        <v>716696</v>
      </c>
    </row>
    <row r="23" spans="1:11" ht="12.75" customHeight="1" x14ac:dyDescent="0.25">
      <c r="A23" s="217" t="s">
        <v>107</v>
      </c>
      <c r="B23" s="217"/>
      <c r="C23" s="217"/>
      <c r="D23" s="217"/>
      <c r="E23" s="217"/>
      <c r="F23" s="217"/>
      <c r="G23" s="11">
        <v>16</v>
      </c>
      <c r="H23" s="53">
        <v>444500</v>
      </c>
      <c r="I23" s="53">
        <v>444500</v>
      </c>
      <c r="J23" s="53">
        <v>462099</v>
      </c>
      <c r="K23" s="53">
        <v>462099</v>
      </c>
    </row>
    <row r="24" spans="1:11" ht="12.75" customHeight="1" x14ac:dyDescent="0.25">
      <c r="A24" s="183" t="s">
        <v>108</v>
      </c>
      <c r="B24" s="183"/>
      <c r="C24" s="183"/>
      <c r="D24" s="183"/>
      <c r="E24" s="183"/>
      <c r="F24" s="183"/>
      <c r="G24" s="11">
        <v>17</v>
      </c>
      <c r="H24" s="53">
        <v>255907</v>
      </c>
      <c r="I24" s="53">
        <v>255907</v>
      </c>
      <c r="J24" s="53">
        <v>497170</v>
      </c>
      <c r="K24" s="53">
        <v>497170</v>
      </c>
    </row>
    <row r="25" spans="1:11" ht="12.75" customHeight="1" x14ac:dyDescent="0.25">
      <c r="A25" s="183" t="s">
        <v>109</v>
      </c>
      <c r="B25" s="183"/>
      <c r="C25" s="183"/>
      <c r="D25" s="183"/>
      <c r="E25" s="183"/>
      <c r="F25" s="183"/>
      <c r="G25" s="11">
        <v>18</v>
      </c>
      <c r="H25" s="53">
        <v>371628</v>
      </c>
      <c r="I25" s="53">
        <v>371628</v>
      </c>
      <c r="J25" s="53">
        <v>760117</v>
      </c>
      <c r="K25" s="53">
        <v>760117</v>
      </c>
    </row>
    <row r="26" spans="1:11" ht="12.75" customHeight="1" x14ac:dyDescent="0.25">
      <c r="A26" s="187" t="s">
        <v>442</v>
      </c>
      <c r="B26" s="187"/>
      <c r="C26" s="187"/>
      <c r="D26" s="187"/>
      <c r="E26" s="187"/>
      <c r="F26" s="187"/>
      <c r="G26" s="12">
        <v>19</v>
      </c>
      <c r="H26" s="52">
        <f>H27+H28</f>
        <v>0</v>
      </c>
      <c r="I26" s="52">
        <f>I27+I28</f>
        <v>0</v>
      </c>
      <c r="J26" s="52">
        <f>J27+J28</f>
        <v>0</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0</v>
      </c>
      <c r="K28" s="53">
        <v>0</v>
      </c>
    </row>
    <row r="29" spans="1:11" ht="12.75" customHeight="1" x14ac:dyDescent="0.25">
      <c r="A29" s="187" t="s">
        <v>443</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138933</v>
      </c>
      <c r="I36" s="53">
        <v>138933</v>
      </c>
      <c r="J36" s="53">
        <v>230195</v>
      </c>
      <c r="K36" s="53">
        <v>230195</v>
      </c>
    </row>
    <row r="37" spans="1:11" ht="12.75" customHeight="1" x14ac:dyDescent="0.25">
      <c r="A37" s="214" t="s">
        <v>361</v>
      </c>
      <c r="B37" s="214"/>
      <c r="C37" s="214"/>
      <c r="D37" s="214"/>
      <c r="E37" s="214"/>
      <c r="F37" s="214"/>
      <c r="G37" s="12">
        <v>30</v>
      </c>
      <c r="H37" s="52">
        <f>SUM(H38:H47)</f>
        <v>126436</v>
      </c>
      <c r="I37" s="52">
        <f>SUM(I38:I47)</f>
        <v>126436</v>
      </c>
      <c r="J37" s="52">
        <f>SUM(J38:J47)</f>
        <v>78521</v>
      </c>
      <c r="K37" s="52">
        <f>SUM(K38:K47)</f>
        <v>78521</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24469</v>
      </c>
      <c r="I44" s="53">
        <v>24469</v>
      </c>
      <c r="J44" s="53">
        <v>16466</v>
      </c>
      <c r="K44" s="53">
        <v>16466</v>
      </c>
    </row>
    <row r="45" spans="1:11" ht="12.75" customHeight="1" x14ac:dyDescent="0.25">
      <c r="A45" s="183" t="s">
        <v>138</v>
      </c>
      <c r="B45" s="183"/>
      <c r="C45" s="183"/>
      <c r="D45" s="183"/>
      <c r="E45" s="183"/>
      <c r="F45" s="183"/>
      <c r="G45" s="11">
        <v>38</v>
      </c>
      <c r="H45" s="53">
        <v>101967</v>
      </c>
      <c r="I45" s="53">
        <v>101967</v>
      </c>
      <c r="J45" s="53">
        <v>62055</v>
      </c>
      <c r="K45" s="53">
        <v>62055</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362</v>
      </c>
      <c r="B48" s="214"/>
      <c r="C48" s="214"/>
      <c r="D48" s="214"/>
      <c r="E48" s="214"/>
      <c r="F48" s="214"/>
      <c r="G48" s="12">
        <v>41</v>
      </c>
      <c r="H48" s="52">
        <f>SUM(H49:H55)</f>
        <v>1338045</v>
      </c>
      <c r="I48" s="52">
        <f>SUM(I49:I55)</f>
        <v>1338045</v>
      </c>
      <c r="J48" s="52">
        <f>SUM(J49:J55)</f>
        <v>1908590</v>
      </c>
      <c r="K48" s="52">
        <f>SUM(K49:K55)</f>
        <v>1908590</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1321943</v>
      </c>
      <c r="I51" s="53">
        <v>1321943</v>
      </c>
      <c r="J51" s="53">
        <v>1904412</v>
      </c>
      <c r="K51" s="53">
        <v>1904412</v>
      </c>
    </row>
    <row r="52" spans="1:11" ht="12.75" customHeight="1" x14ac:dyDescent="0.25">
      <c r="A52" s="207" t="s">
        <v>144</v>
      </c>
      <c r="B52" s="207"/>
      <c r="C52" s="207"/>
      <c r="D52" s="207"/>
      <c r="E52" s="207"/>
      <c r="F52" s="207"/>
      <c r="G52" s="11">
        <v>45</v>
      </c>
      <c r="H52" s="53">
        <v>16102</v>
      </c>
      <c r="I52" s="53">
        <v>16102</v>
      </c>
      <c r="J52" s="53">
        <v>4178</v>
      </c>
      <c r="K52" s="53">
        <v>4178</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363</v>
      </c>
      <c r="B60" s="214"/>
      <c r="C60" s="214"/>
      <c r="D60" s="214"/>
      <c r="E60" s="214"/>
      <c r="F60" s="214"/>
      <c r="G60" s="12">
        <v>53</v>
      </c>
      <c r="H60" s="52">
        <f>H8+H37+H56+H57</f>
        <v>7807165</v>
      </c>
      <c r="I60" s="52">
        <f t="shared" ref="I60:K60" si="0">I8+I37+I56+I57</f>
        <v>7807165</v>
      </c>
      <c r="J60" s="52">
        <f t="shared" si="0"/>
        <v>15566642</v>
      </c>
      <c r="K60" s="52">
        <f t="shared" si="0"/>
        <v>15566642</v>
      </c>
    </row>
    <row r="61" spans="1:11" ht="12.75" customHeight="1" x14ac:dyDescent="0.25">
      <c r="A61" s="214" t="s">
        <v>364</v>
      </c>
      <c r="B61" s="214"/>
      <c r="C61" s="214"/>
      <c r="D61" s="214"/>
      <c r="E61" s="214"/>
      <c r="F61" s="214"/>
      <c r="G61" s="12">
        <v>54</v>
      </c>
      <c r="H61" s="52">
        <f>H14+H48+H58+H59</f>
        <v>8455171</v>
      </c>
      <c r="I61" s="52">
        <f t="shared" ref="I61:K61" si="1">I14+I48+I58+I59</f>
        <v>8455171</v>
      </c>
      <c r="J61" s="52">
        <f t="shared" si="1"/>
        <v>17758417</v>
      </c>
      <c r="K61" s="52">
        <f t="shared" si="1"/>
        <v>17758417</v>
      </c>
    </row>
    <row r="62" spans="1:11" ht="12.75" customHeight="1" x14ac:dyDescent="0.25">
      <c r="A62" s="214" t="s">
        <v>365</v>
      </c>
      <c r="B62" s="214"/>
      <c r="C62" s="214"/>
      <c r="D62" s="214"/>
      <c r="E62" s="214"/>
      <c r="F62" s="214"/>
      <c r="G62" s="12">
        <v>55</v>
      </c>
      <c r="H62" s="52">
        <f>H60-H61</f>
        <v>-648006</v>
      </c>
      <c r="I62" s="52">
        <f t="shared" ref="I62:K62" si="2">I60-I61</f>
        <v>-648006</v>
      </c>
      <c r="J62" s="52">
        <f t="shared" si="2"/>
        <v>-2191775</v>
      </c>
      <c r="K62" s="52">
        <f t="shared" si="2"/>
        <v>-2191775</v>
      </c>
    </row>
    <row r="63" spans="1:11" ht="12.75" customHeight="1" x14ac:dyDescent="0.25">
      <c r="A63" s="215" t="s">
        <v>366</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367</v>
      </c>
      <c r="B64" s="215"/>
      <c r="C64" s="215"/>
      <c r="D64" s="215"/>
      <c r="E64" s="215"/>
      <c r="F64" s="215"/>
      <c r="G64" s="12">
        <v>57</v>
      </c>
      <c r="H64" s="52">
        <f>+IF((H60-H61)&lt;0,(H60-H61),0)</f>
        <v>-648006</v>
      </c>
      <c r="I64" s="52">
        <f t="shared" ref="I64:K64" si="4">+IF((I60-I61)&lt;0,(I60-I61),0)</f>
        <v>-648006</v>
      </c>
      <c r="J64" s="52">
        <f t="shared" si="4"/>
        <v>-2191775</v>
      </c>
      <c r="K64" s="52">
        <f t="shared" si="4"/>
        <v>-2191775</v>
      </c>
    </row>
    <row r="65" spans="1:11" ht="12.75" customHeight="1" x14ac:dyDescent="0.25">
      <c r="A65" s="216" t="s">
        <v>111</v>
      </c>
      <c r="B65" s="216"/>
      <c r="C65" s="216"/>
      <c r="D65" s="216"/>
      <c r="E65" s="216"/>
      <c r="F65" s="216"/>
      <c r="G65" s="11">
        <v>58</v>
      </c>
      <c r="H65" s="53">
        <v>0</v>
      </c>
      <c r="I65" s="53">
        <v>0</v>
      </c>
      <c r="J65" s="53">
        <v>-52011</v>
      </c>
      <c r="K65" s="53">
        <v>-52011</v>
      </c>
    </row>
    <row r="66" spans="1:11" ht="12.75" customHeight="1" x14ac:dyDescent="0.25">
      <c r="A66" s="214" t="s">
        <v>368</v>
      </c>
      <c r="B66" s="214"/>
      <c r="C66" s="214"/>
      <c r="D66" s="214"/>
      <c r="E66" s="214"/>
      <c r="F66" s="214"/>
      <c r="G66" s="12">
        <v>59</v>
      </c>
      <c r="H66" s="52">
        <f>H62-H65</f>
        <v>-648006</v>
      </c>
      <c r="I66" s="52">
        <f t="shared" ref="I66:K66" si="5">I62-I65</f>
        <v>-648006</v>
      </c>
      <c r="J66" s="52">
        <f t="shared" si="5"/>
        <v>-2139764</v>
      </c>
      <c r="K66" s="52">
        <f t="shared" si="5"/>
        <v>-2139764</v>
      </c>
    </row>
    <row r="67" spans="1:11" ht="12.75" customHeight="1" x14ac:dyDescent="0.25">
      <c r="A67" s="215" t="s">
        <v>369</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370</v>
      </c>
      <c r="B68" s="215"/>
      <c r="C68" s="215"/>
      <c r="D68" s="215"/>
      <c r="E68" s="215"/>
      <c r="F68" s="215"/>
      <c r="G68" s="12">
        <v>61</v>
      </c>
      <c r="H68" s="52">
        <f>+IF((H62-H65)&lt;0,(H62-H65),0)</f>
        <v>-648006</v>
      </c>
      <c r="I68" s="52">
        <f t="shared" ref="I68:K68" si="7">+IF((I62-I65)&lt;0,(I62-I65),0)</f>
        <v>-648006</v>
      </c>
      <c r="J68" s="52">
        <f t="shared" si="7"/>
        <v>-2139764</v>
      </c>
      <c r="K68" s="52">
        <f t="shared" si="7"/>
        <v>-2139764</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f>H79</f>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-648006</v>
      </c>
      <c r="I85" s="55">
        <f>I86+I87</f>
        <v>-648006</v>
      </c>
      <c r="J85" s="55">
        <f>J86+J87</f>
        <v>-2139764</v>
      </c>
      <c r="K85" s="55">
        <f>K86+K87</f>
        <v>-2139764</v>
      </c>
    </row>
    <row r="86" spans="1:11" ht="12.75" customHeight="1" x14ac:dyDescent="0.25">
      <c r="A86" s="204" t="s">
        <v>157</v>
      </c>
      <c r="B86" s="204"/>
      <c r="C86" s="204"/>
      <c r="D86" s="204"/>
      <c r="E86" s="204"/>
      <c r="F86" s="204"/>
      <c r="G86" s="11">
        <v>76</v>
      </c>
      <c r="H86" s="56">
        <f>H68</f>
        <v>-648006</v>
      </c>
      <c r="I86" s="56">
        <f>H86</f>
        <v>-648006</v>
      </c>
      <c r="J86" s="56">
        <v>-2139764</v>
      </c>
      <c r="K86" s="56">
        <v>-2139764</v>
      </c>
    </row>
    <row r="87" spans="1:11" ht="12.75" customHeight="1" x14ac:dyDescent="0.25">
      <c r="A87" s="204" t="s">
        <v>158</v>
      </c>
      <c r="B87" s="204"/>
      <c r="C87" s="204"/>
      <c r="D87" s="204"/>
      <c r="E87" s="204"/>
      <c r="F87" s="204"/>
      <c r="G87" s="11">
        <v>77</v>
      </c>
      <c r="H87" s="56">
        <v>0</v>
      </c>
      <c r="I87" s="56">
        <f>H87</f>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-648006</v>
      </c>
      <c r="I89" s="56">
        <v>-648006</v>
      </c>
      <c r="J89" s="56">
        <v>-2139764</v>
      </c>
      <c r="K89" s="56">
        <v>-2139764</v>
      </c>
    </row>
    <row r="90" spans="1:11" ht="24" customHeight="1" x14ac:dyDescent="0.25">
      <c r="A90" s="185" t="s">
        <v>437</v>
      </c>
      <c r="B90" s="185"/>
      <c r="C90" s="185"/>
      <c r="D90" s="185"/>
      <c r="E90" s="185"/>
      <c r="F90" s="185"/>
      <c r="G90" s="12">
        <v>79</v>
      </c>
      <c r="H90" s="73">
        <f>H91+H98</f>
        <v>0</v>
      </c>
      <c r="I90" s="73">
        <f>I91+I98</f>
        <v>0</v>
      </c>
      <c r="J90" s="73">
        <f t="shared" ref="J90:K90" si="8">J91+J98</f>
        <v>307800</v>
      </c>
      <c r="K90" s="73">
        <f t="shared" si="8"/>
        <v>307800</v>
      </c>
    </row>
    <row r="91" spans="1:11" ht="24" customHeight="1" x14ac:dyDescent="0.25">
      <c r="A91" s="205" t="s">
        <v>444</v>
      </c>
      <c r="B91" s="205"/>
      <c r="C91" s="205"/>
      <c r="D91" s="205"/>
      <c r="E91" s="205"/>
      <c r="F91" s="205"/>
      <c r="G91" s="12">
        <v>80</v>
      </c>
      <c r="H91" s="73">
        <f>SUM(H92:H96)</f>
        <v>0</v>
      </c>
      <c r="I91" s="73">
        <f>SUM(I92:I96)</f>
        <v>0</v>
      </c>
      <c r="J91" s="73">
        <f t="shared" ref="J91:K91" si="9">SUM(J92:J96)</f>
        <v>307800</v>
      </c>
      <c r="K91" s="73">
        <f t="shared" si="9"/>
        <v>307800</v>
      </c>
    </row>
    <row r="92" spans="1:11" ht="25.5" customHeight="1" x14ac:dyDescent="0.25">
      <c r="A92" s="207" t="s">
        <v>382</v>
      </c>
      <c r="B92" s="207"/>
      <c r="C92" s="207"/>
      <c r="D92" s="207"/>
      <c r="E92" s="207"/>
      <c r="F92" s="207"/>
      <c r="G92" s="12">
        <v>81</v>
      </c>
      <c r="H92" s="56">
        <v>0</v>
      </c>
      <c r="I92" s="56">
        <f t="shared" ref="I92:I97" si="10">H92</f>
        <v>0</v>
      </c>
      <c r="J92" s="56">
        <v>307800</v>
      </c>
      <c r="K92" s="56">
        <f>J92</f>
        <v>307800</v>
      </c>
    </row>
    <row r="93" spans="1:11" ht="38.25" customHeight="1" x14ac:dyDescent="0.25">
      <c r="A93" s="207" t="s">
        <v>383</v>
      </c>
      <c r="B93" s="207"/>
      <c r="C93" s="207"/>
      <c r="D93" s="207"/>
      <c r="E93" s="207"/>
      <c r="F93" s="207"/>
      <c r="G93" s="12">
        <v>82</v>
      </c>
      <c r="H93" s="56">
        <v>0</v>
      </c>
      <c r="I93" s="56">
        <f t="shared" si="10"/>
        <v>0</v>
      </c>
      <c r="J93" s="56">
        <v>0</v>
      </c>
      <c r="K93" s="56">
        <v>0</v>
      </c>
    </row>
    <row r="94" spans="1:11" ht="38.25" customHeight="1" x14ac:dyDescent="0.25">
      <c r="A94" s="207" t="s">
        <v>384</v>
      </c>
      <c r="B94" s="207"/>
      <c r="C94" s="207"/>
      <c r="D94" s="207"/>
      <c r="E94" s="207"/>
      <c r="F94" s="207"/>
      <c r="G94" s="12">
        <v>83</v>
      </c>
      <c r="H94" s="56">
        <v>0</v>
      </c>
      <c r="I94" s="56">
        <f t="shared" si="10"/>
        <v>0</v>
      </c>
      <c r="J94" s="56">
        <v>0</v>
      </c>
      <c r="K94" s="56">
        <v>0</v>
      </c>
    </row>
    <row r="95" spans="1:11" x14ac:dyDescent="0.25">
      <c r="A95" s="207" t="s">
        <v>385</v>
      </c>
      <c r="B95" s="207"/>
      <c r="C95" s="207"/>
      <c r="D95" s="207"/>
      <c r="E95" s="207"/>
      <c r="F95" s="207"/>
      <c r="G95" s="12">
        <v>84</v>
      </c>
      <c r="H95" s="56">
        <v>0</v>
      </c>
      <c r="I95" s="56">
        <f t="shared" si="10"/>
        <v>0</v>
      </c>
      <c r="J95" s="56">
        <v>0</v>
      </c>
      <c r="K95" s="56">
        <v>0</v>
      </c>
    </row>
    <row r="96" spans="1:11" x14ac:dyDescent="0.25">
      <c r="A96" s="207" t="s">
        <v>386</v>
      </c>
      <c r="B96" s="207"/>
      <c r="C96" s="207"/>
      <c r="D96" s="207"/>
      <c r="E96" s="207"/>
      <c r="F96" s="207"/>
      <c r="G96" s="12">
        <v>85</v>
      </c>
      <c r="H96" s="56">
        <v>0</v>
      </c>
      <c r="I96" s="56">
        <f t="shared" si="10"/>
        <v>0</v>
      </c>
      <c r="J96" s="56">
        <v>0</v>
      </c>
      <c r="K96" s="56">
        <v>0</v>
      </c>
    </row>
    <row r="97" spans="1:11" ht="26.25" customHeight="1" x14ac:dyDescent="0.25">
      <c r="A97" s="207" t="s">
        <v>387</v>
      </c>
      <c r="B97" s="207"/>
      <c r="C97" s="207"/>
      <c r="D97" s="207"/>
      <c r="E97" s="207"/>
      <c r="F97" s="207"/>
      <c r="G97" s="12">
        <v>86</v>
      </c>
      <c r="H97" s="56">
        <v>0</v>
      </c>
      <c r="I97" s="56">
        <f t="shared" si="10"/>
        <v>0</v>
      </c>
      <c r="J97" s="56">
        <v>55404</v>
      </c>
      <c r="K97" s="56">
        <v>55404</v>
      </c>
    </row>
    <row r="98" spans="1:11" ht="25.5" customHeight="1" x14ac:dyDescent="0.25">
      <c r="A98" s="205" t="s">
        <v>438</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v>0</v>
      </c>
      <c r="I99" s="56">
        <f>H99</f>
        <v>0</v>
      </c>
      <c r="J99" s="56">
        <v>0</v>
      </c>
      <c r="K99" s="56">
        <v>0</v>
      </c>
    </row>
    <row r="100" spans="1:11" ht="36" customHeight="1" x14ac:dyDescent="0.25">
      <c r="A100" s="207" t="s">
        <v>388</v>
      </c>
      <c r="B100" s="207"/>
      <c r="C100" s="207"/>
      <c r="D100" s="207"/>
      <c r="E100" s="207"/>
      <c r="F100" s="207"/>
      <c r="G100" s="11">
        <v>89</v>
      </c>
      <c r="H100" s="56">
        <v>0</v>
      </c>
      <c r="I100" s="56">
        <f t="shared" ref="I100:I107" si="12">H100</f>
        <v>0</v>
      </c>
      <c r="J100" s="56">
        <v>0</v>
      </c>
      <c r="K100" s="56">
        <v>0</v>
      </c>
    </row>
    <row r="101" spans="1:11" ht="22.2" customHeight="1" x14ac:dyDescent="0.25">
      <c r="A101" s="206" t="s">
        <v>161</v>
      </c>
      <c r="B101" s="206"/>
      <c r="C101" s="206"/>
      <c r="D101" s="206"/>
      <c r="E101" s="206"/>
      <c r="F101" s="206"/>
      <c r="G101" s="11">
        <v>90</v>
      </c>
      <c r="H101" s="56">
        <v>0</v>
      </c>
      <c r="I101" s="56">
        <f t="shared" si="12"/>
        <v>0</v>
      </c>
      <c r="J101" s="56">
        <v>0</v>
      </c>
      <c r="K101" s="56">
        <v>0</v>
      </c>
    </row>
    <row r="102" spans="1:11" ht="22.2" customHeight="1" x14ac:dyDescent="0.25">
      <c r="A102" s="206" t="s">
        <v>162</v>
      </c>
      <c r="B102" s="206"/>
      <c r="C102" s="206"/>
      <c r="D102" s="206"/>
      <c r="E102" s="206"/>
      <c r="F102" s="206"/>
      <c r="G102" s="11">
        <v>91</v>
      </c>
      <c r="H102" s="56">
        <v>0</v>
      </c>
      <c r="I102" s="56">
        <f t="shared" si="12"/>
        <v>0</v>
      </c>
      <c r="J102" s="56">
        <v>0</v>
      </c>
      <c r="K102" s="56">
        <v>0</v>
      </c>
    </row>
    <row r="103" spans="1:11" ht="22.2" customHeight="1" x14ac:dyDescent="0.25">
      <c r="A103" s="206" t="s">
        <v>163</v>
      </c>
      <c r="B103" s="206"/>
      <c r="C103" s="206"/>
      <c r="D103" s="206"/>
      <c r="E103" s="206"/>
      <c r="F103" s="206"/>
      <c r="G103" s="11">
        <v>92</v>
      </c>
      <c r="H103" s="56">
        <v>0</v>
      </c>
      <c r="I103" s="56">
        <f t="shared" si="12"/>
        <v>0</v>
      </c>
      <c r="J103" s="56">
        <v>0</v>
      </c>
      <c r="K103" s="56">
        <v>0</v>
      </c>
    </row>
    <row r="104" spans="1:11" ht="12.75" customHeight="1" x14ac:dyDescent="0.25">
      <c r="A104" s="207" t="s">
        <v>389</v>
      </c>
      <c r="B104" s="207"/>
      <c r="C104" s="207"/>
      <c r="D104" s="207"/>
      <c r="E104" s="207"/>
      <c r="F104" s="207"/>
      <c r="G104" s="11">
        <v>93</v>
      </c>
      <c r="H104" s="56">
        <v>0</v>
      </c>
      <c r="I104" s="56">
        <f t="shared" si="12"/>
        <v>0</v>
      </c>
      <c r="J104" s="56">
        <v>0</v>
      </c>
      <c r="K104" s="56">
        <v>0</v>
      </c>
    </row>
    <row r="105" spans="1:11" ht="26.25" customHeight="1" x14ac:dyDescent="0.25">
      <c r="A105" s="207" t="s">
        <v>390</v>
      </c>
      <c r="B105" s="207"/>
      <c r="C105" s="207"/>
      <c r="D105" s="207"/>
      <c r="E105" s="207"/>
      <c r="F105" s="207"/>
      <c r="G105" s="11">
        <v>94</v>
      </c>
      <c r="H105" s="56">
        <v>0</v>
      </c>
      <c r="I105" s="56">
        <f t="shared" si="12"/>
        <v>0</v>
      </c>
      <c r="J105" s="56">
        <v>0</v>
      </c>
      <c r="K105" s="56">
        <v>0</v>
      </c>
    </row>
    <row r="106" spans="1:11" x14ac:dyDescent="0.25">
      <c r="A106" s="207" t="s">
        <v>391</v>
      </c>
      <c r="B106" s="207"/>
      <c r="C106" s="207"/>
      <c r="D106" s="207"/>
      <c r="E106" s="207"/>
      <c r="F106" s="207"/>
      <c r="G106" s="11">
        <v>95</v>
      </c>
      <c r="H106" s="56">
        <v>0</v>
      </c>
      <c r="I106" s="56">
        <f t="shared" si="12"/>
        <v>0</v>
      </c>
      <c r="J106" s="56">
        <v>0</v>
      </c>
      <c r="K106" s="56">
        <v>0</v>
      </c>
    </row>
    <row r="107" spans="1:11" ht="24.75" customHeight="1" x14ac:dyDescent="0.25">
      <c r="A107" s="207" t="s">
        <v>392</v>
      </c>
      <c r="B107" s="207"/>
      <c r="C107" s="207"/>
      <c r="D107" s="207"/>
      <c r="E107" s="207"/>
      <c r="F107" s="207"/>
      <c r="G107" s="11">
        <v>96</v>
      </c>
      <c r="H107" s="56">
        <v>0</v>
      </c>
      <c r="I107" s="56">
        <f t="shared" si="12"/>
        <v>0</v>
      </c>
      <c r="J107" s="56">
        <v>0</v>
      </c>
      <c r="K107" s="56">
        <v>0</v>
      </c>
    </row>
    <row r="108" spans="1:11" ht="22.95" customHeight="1" x14ac:dyDescent="0.25">
      <c r="A108" s="185" t="s">
        <v>439</v>
      </c>
      <c r="B108" s="185"/>
      <c r="C108" s="185"/>
      <c r="D108" s="185"/>
      <c r="E108" s="185"/>
      <c r="F108" s="185"/>
      <c r="G108" s="12">
        <v>97</v>
      </c>
      <c r="H108" s="73">
        <f>H91+H98-H107-H97</f>
        <v>0</v>
      </c>
      <c r="I108" s="73">
        <f>I91+I98-I107-I97</f>
        <v>0</v>
      </c>
      <c r="J108" s="73">
        <f t="shared" ref="J108:K108" si="13">J91+J98-J107-J97</f>
        <v>252396</v>
      </c>
      <c r="K108" s="73">
        <f t="shared" si="13"/>
        <v>252396</v>
      </c>
    </row>
    <row r="109" spans="1:11" ht="12.75" customHeight="1" x14ac:dyDescent="0.25">
      <c r="A109" s="185" t="s">
        <v>393</v>
      </c>
      <c r="B109" s="185"/>
      <c r="C109" s="185"/>
      <c r="D109" s="185"/>
      <c r="E109" s="185"/>
      <c r="F109" s="185"/>
      <c r="G109" s="12">
        <v>98</v>
      </c>
      <c r="H109" s="55">
        <f>H89+H108</f>
        <v>-648006</v>
      </c>
      <c r="I109" s="55">
        <f>I89+I108</f>
        <v>-648006</v>
      </c>
      <c r="J109" s="55">
        <f t="shared" ref="J109:K109" si="14">J89+J108</f>
        <v>-1887368</v>
      </c>
      <c r="K109" s="55">
        <f t="shared" si="14"/>
        <v>-1887368</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-648006</v>
      </c>
      <c r="I111" s="55">
        <f>I112+I113</f>
        <v>-648006</v>
      </c>
      <c r="J111" s="55">
        <f>J112+J113</f>
        <v>-1887368</v>
      </c>
      <c r="K111" s="55">
        <f>K112+K113</f>
        <v>-1887368</v>
      </c>
    </row>
    <row r="112" spans="1:11" ht="12.75" customHeight="1" x14ac:dyDescent="0.25">
      <c r="A112" s="204" t="s">
        <v>113</v>
      </c>
      <c r="B112" s="204"/>
      <c r="C112" s="204"/>
      <c r="D112" s="204"/>
      <c r="E112" s="204"/>
      <c r="F112" s="204"/>
      <c r="G112" s="11">
        <v>100</v>
      </c>
      <c r="H112" s="56">
        <f>H109</f>
        <v>-648006</v>
      </c>
      <c r="I112" s="56">
        <f>H112</f>
        <v>-648006</v>
      </c>
      <c r="J112" s="56">
        <v>-1887368</v>
      </c>
      <c r="K112" s="56">
        <v>-1887368</v>
      </c>
    </row>
    <row r="113" spans="1:11" ht="12.75" customHeight="1" x14ac:dyDescent="0.25">
      <c r="A113" s="204" t="s">
        <v>165</v>
      </c>
      <c r="B113" s="204"/>
      <c r="C113" s="204"/>
      <c r="D113" s="204"/>
      <c r="E113" s="204"/>
      <c r="F113" s="204"/>
      <c r="G113" s="11">
        <v>101</v>
      </c>
      <c r="H113" s="56">
        <v>0</v>
      </c>
      <c r="I113" s="56">
        <f>H113</f>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70" zoomScaleNormal="100" zoomScaleSheetLayoutView="70" workbookViewId="0">
      <selection activeCell="I53" sqref="I5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468</v>
      </c>
      <c r="B2" s="193"/>
      <c r="C2" s="193"/>
      <c r="D2" s="193"/>
      <c r="E2" s="193"/>
      <c r="F2" s="193"/>
      <c r="G2" s="193"/>
      <c r="H2" s="193"/>
      <c r="I2" s="193"/>
    </row>
    <row r="3" spans="1:9" x14ac:dyDescent="0.25">
      <c r="A3" s="243" t="s">
        <v>449</v>
      </c>
      <c r="B3" s="244"/>
      <c r="C3" s="244"/>
      <c r="D3" s="244"/>
      <c r="E3" s="244"/>
      <c r="F3" s="244"/>
      <c r="G3" s="244"/>
      <c r="H3" s="244"/>
      <c r="I3" s="244"/>
    </row>
    <row r="4" spans="1:9" x14ac:dyDescent="0.25">
      <c r="A4" s="242" t="s">
        <v>460</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-648006</v>
      </c>
      <c r="I8" s="68">
        <v>-2191775</v>
      </c>
    </row>
    <row r="9" spans="1:9" ht="12.75" customHeight="1" x14ac:dyDescent="0.25">
      <c r="A9" s="238" t="s">
        <v>171</v>
      </c>
      <c r="B9" s="238"/>
      <c r="C9" s="238"/>
      <c r="D9" s="238"/>
      <c r="E9" s="238"/>
      <c r="F9" s="238"/>
      <c r="G9" s="69">
        <v>2</v>
      </c>
      <c r="H9" s="70">
        <f>H10+H11+H12+H13+H14+H15+H16+H17</f>
        <v>1467515.9</v>
      </c>
      <c r="I9" s="70">
        <f>I10+I11+I12+I13+I14+I15+I16+I17</f>
        <v>392222</v>
      </c>
    </row>
    <row r="10" spans="1:9" ht="12.75" customHeight="1" x14ac:dyDescent="0.25">
      <c r="A10" s="217" t="s">
        <v>172</v>
      </c>
      <c r="B10" s="217"/>
      <c r="C10" s="217"/>
      <c r="D10" s="217"/>
      <c r="E10" s="217"/>
      <c r="F10" s="217"/>
      <c r="G10" s="67">
        <v>3</v>
      </c>
      <c r="H10" s="68">
        <v>255906.9</v>
      </c>
      <c r="I10" s="68">
        <v>497170</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-24469</v>
      </c>
      <c r="I13" s="68">
        <v>-16466</v>
      </c>
    </row>
    <row r="14" spans="1:9" ht="12.75" customHeight="1" x14ac:dyDescent="0.25">
      <c r="A14" s="217" t="s">
        <v>176</v>
      </c>
      <c r="B14" s="217"/>
      <c r="C14" s="217"/>
      <c r="D14" s="217"/>
      <c r="E14" s="217"/>
      <c r="F14" s="217"/>
      <c r="G14" s="67">
        <v>7</v>
      </c>
      <c r="H14" s="68">
        <v>1321943</v>
      </c>
      <c r="I14" s="68">
        <v>1904412</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-85865</v>
      </c>
      <c r="I16" s="68">
        <v>-57877</v>
      </c>
    </row>
    <row r="17" spans="1:9" ht="25.2" customHeight="1" x14ac:dyDescent="0.25">
      <c r="A17" s="217" t="s">
        <v>179</v>
      </c>
      <c r="B17" s="217"/>
      <c r="C17" s="217"/>
      <c r="D17" s="217"/>
      <c r="E17" s="217"/>
      <c r="F17" s="217"/>
      <c r="G17" s="67">
        <v>10</v>
      </c>
      <c r="H17" s="68">
        <v>0</v>
      </c>
      <c r="I17" s="68">
        <v>-1935017</v>
      </c>
    </row>
    <row r="18" spans="1:9" ht="28.2" customHeight="1" x14ac:dyDescent="0.25">
      <c r="A18" s="234" t="s">
        <v>306</v>
      </c>
      <c r="B18" s="234"/>
      <c r="C18" s="234"/>
      <c r="D18" s="234"/>
      <c r="E18" s="234"/>
      <c r="F18" s="234"/>
      <c r="G18" s="69">
        <v>11</v>
      </c>
      <c r="H18" s="70">
        <f>H8+H9</f>
        <v>819509.89999999991</v>
      </c>
      <c r="I18" s="70">
        <f>I8+I9</f>
        <v>-1799553</v>
      </c>
    </row>
    <row r="19" spans="1:9" ht="12.75" customHeight="1" x14ac:dyDescent="0.25">
      <c r="A19" s="238" t="s">
        <v>180</v>
      </c>
      <c r="B19" s="238"/>
      <c r="C19" s="238"/>
      <c r="D19" s="238"/>
      <c r="E19" s="238"/>
      <c r="F19" s="238"/>
      <c r="G19" s="69">
        <v>12</v>
      </c>
      <c r="H19" s="70">
        <f>H20+H21+H22+H23</f>
        <v>-7798885</v>
      </c>
      <c r="I19" s="70">
        <f>I20+I21+I22+I23</f>
        <v>-5449015</v>
      </c>
    </row>
    <row r="20" spans="1:9" ht="12.75" customHeight="1" x14ac:dyDescent="0.25">
      <c r="A20" s="217" t="s">
        <v>181</v>
      </c>
      <c r="B20" s="217"/>
      <c r="C20" s="217"/>
      <c r="D20" s="217"/>
      <c r="E20" s="217"/>
      <c r="F20" s="217"/>
      <c r="G20" s="67">
        <v>13</v>
      </c>
      <c r="H20" s="68">
        <v>1354612</v>
      </c>
      <c r="I20" s="68">
        <v>11002825</v>
      </c>
    </row>
    <row r="21" spans="1:9" ht="12.75" customHeight="1" x14ac:dyDescent="0.25">
      <c r="A21" s="217" t="s">
        <v>182</v>
      </c>
      <c r="B21" s="217"/>
      <c r="C21" s="217"/>
      <c r="D21" s="217"/>
      <c r="E21" s="217"/>
      <c r="F21" s="217"/>
      <c r="G21" s="67">
        <v>14</v>
      </c>
      <c r="H21" s="68">
        <v>-54076</v>
      </c>
      <c r="I21" s="68">
        <v>-1108371</v>
      </c>
    </row>
    <row r="22" spans="1:9" ht="12.75" customHeight="1" x14ac:dyDescent="0.25">
      <c r="A22" s="217" t="s">
        <v>183</v>
      </c>
      <c r="B22" s="217"/>
      <c r="C22" s="217"/>
      <c r="D22" s="217"/>
      <c r="E22" s="217"/>
      <c r="F22" s="217"/>
      <c r="G22" s="67">
        <v>15</v>
      </c>
      <c r="H22" s="68">
        <v>-3522328</v>
      </c>
      <c r="I22" s="68">
        <v>4190167</v>
      </c>
    </row>
    <row r="23" spans="1:9" ht="12.75" customHeight="1" x14ac:dyDescent="0.25">
      <c r="A23" s="217" t="s">
        <v>184</v>
      </c>
      <c r="B23" s="217"/>
      <c r="C23" s="217"/>
      <c r="D23" s="217"/>
      <c r="E23" s="217"/>
      <c r="F23" s="217"/>
      <c r="G23" s="67">
        <v>16</v>
      </c>
      <c r="H23" s="68">
        <v>-5577093</v>
      </c>
      <c r="I23" s="68">
        <v>-19533636</v>
      </c>
    </row>
    <row r="24" spans="1:9" ht="12.75" customHeight="1" x14ac:dyDescent="0.25">
      <c r="A24" s="234" t="s">
        <v>185</v>
      </c>
      <c r="B24" s="234"/>
      <c r="C24" s="234"/>
      <c r="D24" s="234"/>
      <c r="E24" s="234"/>
      <c r="F24" s="234"/>
      <c r="G24" s="69">
        <v>17</v>
      </c>
      <c r="H24" s="70">
        <f>H18+H19</f>
        <v>-6979375.0999999996</v>
      </c>
      <c r="I24" s="70">
        <f>I18+I19</f>
        <v>-7248568</v>
      </c>
    </row>
    <row r="25" spans="1:9" ht="12.75" customHeight="1" x14ac:dyDescent="0.25">
      <c r="A25" s="183" t="s">
        <v>186</v>
      </c>
      <c r="B25" s="183"/>
      <c r="C25" s="183"/>
      <c r="D25" s="183"/>
      <c r="E25" s="183"/>
      <c r="F25" s="183"/>
      <c r="G25" s="67">
        <v>18</v>
      </c>
      <c r="H25" s="68">
        <v>121118</v>
      </c>
      <c r="I25" s="68">
        <v>165124</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-6858257.0999999996</v>
      </c>
      <c r="I27" s="70">
        <f>I24+I25+I26</f>
        <v>-7083444</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18</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21578</v>
      </c>
    </row>
    <row r="35" spans="1:9" ht="26.4" customHeight="1" x14ac:dyDescent="0.25">
      <c r="A35" s="234" t="s">
        <v>196</v>
      </c>
      <c r="B35" s="234"/>
      <c r="C35" s="234"/>
      <c r="D35" s="234"/>
      <c r="E35" s="234"/>
      <c r="F35" s="234"/>
      <c r="G35" s="69">
        <v>27</v>
      </c>
      <c r="H35" s="72">
        <f>H29+H30+H31+H32+H33+H34</f>
        <v>0</v>
      </c>
      <c r="I35" s="72">
        <f>I29+I30+I31+I32+I33+I34</f>
        <v>21596</v>
      </c>
    </row>
    <row r="36" spans="1:9" ht="22.95" customHeight="1" x14ac:dyDescent="0.25">
      <c r="A36" s="183" t="s">
        <v>197</v>
      </c>
      <c r="B36" s="183"/>
      <c r="C36" s="183"/>
      <c r="D36" s="183"/>
      <c r="E36" s="183"/>
      <c r="F36" s="183"/>
      <c r="G36" s="67">
        <v>28</v>
      </c>
      <c r="H36" s="71">
        <v>0</v>
      </c>
      <c r="I36" s="71">
        <v>-115922</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0</v>
      </c>
      <c r="I41" s="72">
        <f>I36+I37+I38+I39+I40</f>
        <v>-115922</v>
      </c>
    </row>
    <row r="42" spans="1:9" ht="29.4" customHeight="1" x14ac:dyDescent="0.25">
      <c r="A42" s="235" t="s">
        <v>203</v>
      </c>
      <c r="B42" s="235"/>
      <c r="C42" s="235"/>
      <c r="D42" s="235"/>
      <c r="E42" s="235"/>
      <c r="F42" s="235"/>
      <c r="G42" s="69">
        <v>34</v>
      </c>
      <c r="H42" s="72">
        <f>H35+H41</f>
        <v>0</v>
      </c>
      <c r="I42" s="72">
        <f>I35+I41</f>
        <v>-94326</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7288986</v>
      </c>
      <c r="I46" s="71">
        <v>7030790</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7288986</v>
      </c>
      <c r="I48" s="72">
        <f>I44+I45+I46+I47</f>
        <v>7030790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0</v>
      </c>
      <c r="I54" s="72">
        <f>I49+I50+I51+I52+I53</f>
        <v>0</v>
      </c>
    </row>
    <row r="55" spans="1:9" ht="29.4" customHeight="1" x14ac:dyDescent="0.25">
      <c r="A55" s="235" t="s">
        <v>215</v>
      </c>
      <c r="B55" s="235"/>
      <c r="C55" s="235"/>
      <c r="D55" s="235"/>
      <c r="E55" s="235"/>
      <c r="F55" s="235"/>
      <c r="G55" s="69">
        <v>46</v>
      </c>
      <c r="H55" s="72">
        <f>H48+H54</f>
        <v>7288986</v>
      </c>
      <c r="I55" s="72">
        <f>I48+I54</f>
        <v>7030790</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430728.90000000037</v>
      </c>
      <c r="I57" s="72">
        <f>I27+I42+I55+I56</f>
        <v>-146980</v>
      </c>
    </row>
    <row r="58" spans="1:9" x14ac:dyDescent="0.25">
      <c r="A58" s="237" t="s">
        <v>218</v>
      </c>
      <c r="B58" s="237"/>
      <c r="C58" s="237"/>
      <c r="D58" s="237"/>
      <c r="E58" s="237"/>
      <c r="F58" s="237"/>
      <c r="G58" s="67">
        <v>49</v>
      </c>
      <c r="H58" s="71">
        <v>260821</v>
      </c>
      <c r="I58" s="71">
        <v>734652</v>
      </c>
    </row>
    <row r="59" spans="1:9" ht="31.2" customHeight="1" x14ac:dyDescent="0.25">
      <c r="A59" s="235" t="s">
        <v>219</v>
      </c>
      <c r="B59" s="235"/>
      <c r="C59" s="235"/>
      <c r="D59" s="235"/>
      <c r="E59" s="235"/>
      <c r="F59" s="235"/>
      <c r="G59" s="69">
        <v>50</v>
      </c>
      <c r="H59" s="72">
        <f>H57+H58</f>
        <v>691549.90000000037</v>
      </c>
      <c r="I59" s="72">
        <f>I57+I58</f>
        <v>587672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24" sqref="I2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449</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395</v>
      </c>
      <c r="B12" s="247"/>
      <c r="C12" s="247"/>
      <c r="D12" s="247"/>
      <c r="E12" s="247"/>
      <c r="F12" s="247"/>
      <c r="G12" s="17">
        <v>5</v>
      </c>
      <c r="H12" s="24">
        <v>0</v>
      </c>
      <c r="I12" s="24">
        <v>0</v>
      </c>
    </row>
    <row r="13" spans="1:9" x14ac:dyDescent="0.25">
      <c r="A13" s="248" t="s">
        <v>396</v>
      </c>
      <c r="B13" s="248"/>
      <c r="C13" s="248"/>
      <c r="D13" s="248"/>
      <c r="E13" s="248"/>
      <c r="F13" s="248"/>
      <c r="G13" s="57">
        <v>6</v>
      </c>
      <c r="H13" s="60">
        <v>0</v>
      </c>
      <c r="I13" s="60">
        <v>0</v>
      </c>
    </row>
    <row r="14" spans="1:9" ht="12.75" customHeight="1" x14ac:dyDescent="0.25">
      <c r="A14" s="247" t="s">
        <v>397</v>
      </c>
      <c r="B14" s="247"/>
      <c r="C14" s="247"/>
      <c r="D14" s="247"/>
      <c r="E14" s="247"/>
      <c r="F14" s="247"/>
      <c r="G14" s="17">
        <v>7</v>
      </c>
      <c r="H14" s="24">
        <v>0</v>
      </c>
      <c r="I14" s="24">
        <v>0</v>
      </c>
    </row>
    <row r="15" spans="1:9" ht="12.75" customHeight="1" x14ac:dyDescent="0.25">
      <c r="A15" s="247" t="s">
        <v>398</v>
      </c>
      <c r="B15" s="247"/>
      <c r="C15" s="247"/>
      <c r="D15" s="247"/>
      <c r="E15" s="247"/>
      <c r="F15" s="247"/>
      <c r="G15" s="17">
        <v>8</v>
      </c>
      <c r="H15" s="24">
        <v>0</v>
      </c>
      <c r="I15" s="24">
        <v>0</v>
      </c>
    </row>
    <row r="16" spans="1:9" ht="12.75" customHeight="1" x14ac:dyDescent="0.25">
      <c r="A16" s="247" t="s">
        <v>399</v>
      </c>
      <c r="B16" s="247"/>
      <c r="C16" s="247"/>
      <c r="D16" s="247"/>
      <c r="E16" s="247"/>
      <c r="F16" s="247"/>
      <c r="G16" s="17">
        <v>9</v>
      </c>
      <c r="H16" s="24">
        <v>0</v>
      </c>
      <c r="I16" s="24">
        <v>0</v>
      </c>
    </row>
    <row r="17" spans="1:9" ht="12.75" customHeight="1" x14ac:dyDescent="0.25">
      <c r="A17" s="247" t="s">
        <v>400</v>
      </c>
      <c r="B17" s="247"/>
      <c r="C17" s="247"/>
      <c r="D17" s="247"/>
      <c r="E17" s="247"/>
      <c r="F17" s="247"/>
      <c r="G17" s="17">
        <v>10</v>
      </c>
      <c r="H17" s="24">
        <v>0</v>
      </c>
      <c r="I17" s="24">
        <v>0</v>
      </c>
    </row>
    <row r="18" spans="1:9" ht="12.75" customHeight="1" x14ac:dyDescent="0.25">
      <c r="A18" s="247" t="s">
        <v>401</v>
      </c>
      <c r="B18" s="247"/>
      <c r="C18" s="247"/>
      <c r="D18" s="247"/>
      <c r="E18" s="247"/>
      <c r="F18" s="247"/>
      <c r="G18" s="17">
        <v>11</v>
      </c>
      <c r="H18" s="24">
        <v>0</v>
      </c>
      <c r="I18" s="24">
        <v>0</v>
      </c>
    </row>
    <row r="19" spans="1:9" ht="12.75" customHeight="1" x14ac:dyDescent="0.25">
      <c r="A19" s="247" t="s">
        <v>402</v>
      </c>
      <c r="B19" s="247"/>
      <c r="C19" s="247"/>
      <c r="D19" s="247"/>
      <c r="E19" s="247"/>
      <c r="F19" s="247"/>
      <c r="G19" s="17">
        <v>12</v>
      </c>
      <c r="H19" s="24">
        <v>0</v>
      </c>
      <c r="I19" s="24">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406</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5" zoomScale="70" zoomScaleNormal="100" zoomScaleSheetLayoutView="70" workbookViewId="0">
      <selection activeCell="V41" sqref="V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45292</v>
      </c>
      <c r="F2" s="4" t="s">
        <v>0</v>
      </c>
      <c r="G2" s="9">
        <v>45382</v>
      </c>
      <c r="H2" s="27"/>
      <c r="I2" s="27"/>
      <c r="J2" s="27"/>
      <c r="K2" s="26"/>
      <c r="X2" s="28" t="s">
        <v>449</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24051231</v>
      </c>
      <c r="I7" s="33">
        <v>45373711</v>
      </c>
      <c r="J7" s="33">
        <v>0</v>
      </c>
      <c r="K7" s="33">
        <v>0</v>
      </c>
      <c r="L7" s="33">
        <v>0</v>
      </c>
      <c r="M7" s="33">
        <v>0</v>
      </c>
      <c r="N7" s="33">
        <v>30005815</v>
      </c>
      <c r="O7" s="33">
        <v>0</v>
      </c>
      <c r="P7" s="33">
        <v>0</v>
      </c>
      <c r="Q7" s="33">
        <v>0</v>
      </c>
      <c r="R7" s="33">
        <v>0</v>
      </c>
      <c r="S7" s="33">
        <v>0</v>
      </c>
      <c r="T7" s="33">
        <v>0</v>
      </c>
      <c r="U7" s="33">
        <v>-188499944</v>
      </c>
      <c r="V7" s="33">
        <v>-13008980</v>
      </c>
      <c r="W7" s="34">
        <f>H7+I7+J7+K7-L7+M7+N7+O7+P7+Q7+R7+U7+V7+S7+T7</f>
        <v>-102078167</v>
      </c>
      <c r="X7" s="33">
        <v>0</v>
      </c>
      <c r="Y7" s="34">
        <f>W7+X7</f>
        <v>-102078167</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24051231</v>
      </c>
      <c r="I10" s="34">
        <f t="shared" ref="I10:Y10" si="2">I7+I8+I9</f>
        <v>45373711</v>
      </c>
      <c r="J10" s="34">
        <f t="shared" si="2"/>
        <v>0</v>
      </c>
      <c r="K10" s="34">
        <f>K7+K8+K9</f>
        <v>0</v>
      </c>
      <c r="L10" s="34">
        <f t="shared" si="2"/>
        <v>0</v>
      </c>
      <c r="M10" s="34">
        <f t="shared" si="2"/>
        <v>0</v>
      </c>
      <c r="N10" s="34">
        <f t="shared" si="2"/>
        <v>30005815</v>
      </c>
      <c r="O10" s="34">
        <f t="shared" si="2"/>
        <v>0</v>
      </c>
      <c r="P10" s="34">
        <f t="shared" si="2"/>
        <v>0</v>
      </c>
      <c r="Q10" s="34">
        <f t="shared" si="2"/>
        <v>0</v>
      </c>
      <c r="R10" s="34">
        <f t="shared" si="2"/>
        <v>0</v>
      </c>
      <c r="S10" s="34">
        <f t="shared" si="2"/>
        <v>0</v>
      </c>
      <c r="T10" s="34">
        <f t="shared" si="2"/>
        <v>0</v>
      </c>
      <c r="U10" s="34">
        <f t="shared" si="2"/>
        <v>-188499944</v>
      </c>
      <c r="V10" s="34">
        <f t="shared" si="2"/>
        <v>-13008980</v>
      </c>
      <c r="W10" s="34">
        <f t="shared" si="2"/>
        <v>-102078167</v>
      </c>
      <c r="X10" s="34">
        <f t="shared" si="2"/>
        <v>0</v>
      </c>
      <c r="Y10" s="34">
        <f t="shared" si="2"/>
        <v>-102078167</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-12556109</v>
      </c>
      <c r="W11" s="34">
        <f t="shared" ref="W11:W29" si="3">H11+I11+J11+K11-L11+M11+N11+O11+P11+Q11+R11+U11+V11+S11+T11</f>
        <v>-12556109</v>
      </c>
      <c r="X11" s="33">
        <v>0</v>
      </c>
      <c r="Y11" s="34">
        <f t="shared" ref="Y11:Y29" si="4">W11+X11</f>
        <v>-12556109</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9745917</v>
      </c>
      <c r="P13" s="35">
        <v>0</v>
      </c>
      <c r="Q13" s="35">
        <v>0</v>
      </c>
      <c r="R13" s="35">
        <v>0</v>
      </c>
      <c r="S13" s="33">
        <v>0</v>
      </c>
      <c r="T13" s="33">
        <v>0</v>
      </c>
      <c r="U13" s="33">
        <v>0</v>
      </c>
      <c r="V13" s="33">
        <v>0</v>
      </c>
      <c r="W13" s="34">
        <f t="shared" si="3"/>
        <v>9745917</v>
      </c>
      <c r="X13" s="33">
        <v>0</v>
      </c>
      <c r="Y13" s="34">
        <f t="shared" si="4"/>
        <v>9745917</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-493411</v>
      </c>
      <c r="I21" s="33">
        <v>493415</v>
      </c>
      <c r="J21" s="33">
        <v>0</v>
      </c>
      <c r="K21" s="33">
        <v>0</v>
      </c>
      <c r="L21" s="33">
        <v>0</v>
      </c>
      <c r="M21" s="33">
        <v>0</v>
      </c>
      <c r="N21" s="33">
        <v>0</v>
      </c>
      <c r="O21" s="33">
        <v>0</v>
      </c>
      <c r="P21" s="33">
        <v>0</v>
      </c>
      <c r="Q21" s="33">
        <v>0</v>
      </c>
      <c r="R21" s="33">
        <v>0</v>
      </c>
      <c r="S21" s="33">
        <v>0</v>
      </c>
      <c r="T21" s="33">
        <v>0</v>
      </c>
      <c r="U21" s="33">
        <v>0</v>
      </c>
      <c r="V21" s="33">
        <v>0</v>
      </c>
      <c r="W21" s="34">
        <f t="shared" si="3"/>
        <v>4</v>
      </c>
      <c r="X21" s="33">
        <v>0</v>
      </c>
      <c r="Y21" s="34">
        <f t="shared" si="4"/>
        <v>4</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-7929471</v>
      </c>
      <c r="P28" s="33">
        <v>0</v>
      </c>
      <c r="Q28" s="33">
        <v>0</v>
      </c>
      <c r="R28" s="33">
        <v>0</v>
      </c>
      <c r="S28" s="33">
        <v>0</v>
      </c>
      <c r="T28" s="33">
        <v>0</v>
      </c>
      <c r="U28" s="33">
        <f>-V28-O28</f>
        <v>-5079509</v>
      </c>
      <c r="V28" s="33">
        <v>13008980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23557820</v>
      </c>
      <c r="I30" s="36">
        <f t="shared" ref="I30:Y30" si="5">SUM(I10:I29)</f>
        <v>45867126</v>
      </c>
      <c r="J30" s="36">
        <f t="shared" si="5"/>
        <v>0</v>
      </c>
      <c r="K30" s="36">
        <f t="shared" si="5"/>
        <v>0</v>
      </c>
      <c r="L30" s="36">
        <f t="shared" si="5"/>
        <v>0</v>
      </c>
      <c r="M30" s="36">
        <f t="shared" si="5"/>
        <v>0</v>
      </c>
      <c r="N30" s="36">
        <f t="shared" si="5"/>
        <v>30005815</v>
      </c>
      <c r="O30" s="36">
        <f t="shared" si="5"/>
        <v>1816446</v>
      </c>
      <c r="P30" s="36">
        <f t="shared" si="5"/>
        <v>0</v>
      </c>
      <c r="Q30" s="36">
        <f t="shared" si="5"/>
        <v>0</v>
      </c>
      <c r="R30" s="36">
        <f t="shared" si="5"/>
        <v>0</v>
      </c>
      <c r="S30" s="36">
        <f t="shared" si="5"/>
        <v>0</v>
      </c>
      <c r="T30" s="36">
        <f t="shared" si="5"/>
        <v>0</v>
      </c>
      <c r="U30" s="36">
        <f t="shared" si="5"/>
        <v>-193579453</v>
      </c>
      <c r="V30" s="36">
        <f t="shared" si="5"/>
        <v>-12556109</v>
      </c>
      <c r="W30" s="36">
        <f t="shared" si="5"/>
        <v>-104888355</v>
      </c>
      <c r="X30" s="36">
        <f t="shared" si="5"/>
        <v>0</v>
      </c>
      <c r="Y30" s="36">
        <f t="shared" si="5"/>
        <v>-104888355</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9745917</v>
      </c>
      <c r="P32" s="34">
        <f t="shared" si="6"/>
        <v>0</v>
      </c>
      <c r="Q32" s="34">
        <f t="shared" si="6"/>
        <v>0</v>
      </c>
      <c r="R32" s="34">
        <f t="shared" si="6"/>
        <v>0</v>
      </c>
      <c r="S32" s="34">
        <f t="shared" ref="S32:T32" si="7">SUM(S12:S20)</f>
        <v>0</v>
      </c>
      <c r="T32" s="34">
        <f t="shared" si="7"/>
        <v>0</v>
      </c>
      <c r="U32" s="34">
        <f t="shared" si="6"/>
        <v>0</v>
      </c>
      <c r="V32" s="34">
        <f t="shared" si="6"/>
        <v>0</v>
      </c>
      <c r="W32" s="34">
        <f t="shared" si="6"/>
        <v>9745917</v>
      </c>
      <c r="X32" s="34">
        <f t="shared" si="6"/>
        <v>0</v>
      </c>
      <c r="Y32" s="34">
        <f t="shared" si="6"/>
        <v>9745917</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9745917</v>
      </c>
      <c r="P33" s="34">
        <f t="shared" si="8"/>
        <v>0</v>
      </c>
      <c r="Q33" s="34">
        <f t="shared" si="8"/>
        <v>0</v>
      </c>
      <c r="R33" s="34">
        <f t="shared" si="8"/>
        <v>0</v>
      </c>
      <c r="S33" s="34">
        <f t="shared" ref="S33:T33" si="9">S11+S32</f>
        <v>0</v>
      </c>
      <c r="T33" s="34">
        <f t="shared" si="9"/>
        <v>0</v>
      </c>
      <c r="U33" s="34">
        <f t="shared" si="8"/>
        <v>0</v>
      </c>
      <c r="V33" s="34">
        <f t="shared" si="8"/>
        <v>-12556109</v>
      </c>
      <c r="W33" s="34">
        <f t="shared" si="8"/>
        <v>-2810192</v>
      </c>
      <c r="X33" s="34">
        <f t="shared" si="8"/>
        <v>0</v>
      </c>
      <c r="Y33" s="34">
        <f t="shared" si="8"/>
        <v>-2810192</v>
      </c>
    </row>
    <row r="34" spans="1:25" ht="30.75" customHeight="1" x14ac:dyDescent="0.25">
      <c r="A34" s="269" t="s">
        <v>429</v>
      </c>
      <c r="B34" s="269"/>
      <c r="C34" s="269"/>
      <c r="D34" s="269"/>
      <c r="E34" s="269"/>
      <c r="F34" s="269"/>
      <c r="G34" s="8">
        <v>27</v>
      </c>
      <c r="H34" s="36">
        <f>SUM(H21:H29)</f>
        <v>-493411</v>
      </c>
      <c r="I34" s="36">
        <f t="shared" ref="I34:Y34" si="10">SUM(I21:I29)</f>
        <v>493415</v>
      </c>
      <c r="J34" s="36">
        <f t="shared" si="10"/>
        <v>0</v>
      </c>
      <c r="K34" s="36">
        <f t="shared" si="10"/>
        <v>0</v>
      </c>
      <c r="L34" s="36">
        <f t="shared" si="10"/>
        <v>0</v>
      </c>
      <c r="M34" s="36">
        <f t="shared" si="10"/>
        <v>0</v>
      </c>
      <c r="N34" s="36">
        <f t="shared" si="10"/>
        <v>0</v>
      </c>
      <c r="O34" s="36">
        <f t="shared" si="10"/>
        <v>-7929471</v>
      </c>
      <c r="P34" s="36">
        <f t="shared" si="10"/>
        <v>0</v>
      </c>
      <c r="Q34" s="36">
        <f t="shared" si="10"/>
        <v>0</v>
      </c>
      <c r="R34" s="36">
        <f t="shared" si="10"/>
        <v>0</v>
      </c>
      <c r="S34" s="36">
        <f t="shared" ref="S34:T34" si="11">SUM(S21:S29)</f>
        <v>0</v>
      </c>
      <c r="T34" s="36">
        <f t="shared" si="11"/>
        <v>0</v>
      </c>
      <c r="U34" s="36">
        <f t="shared" si="10"/>
        <v>-5079509</v>
      </c>
      <c r="V34" s="36">
        <f t="shared" si="10"/>
        <v>13008980</v>
      </c>
      <c r="W34" s="36">
        <f t="shared" si="10"/>
        <v>4</v>
      </c>
      <c r="X34" s="36">
        <f t="shared" si="10"/>
        <v>0</v>
      </c>
      <c r="Y34" s="36">
        <f t="shared" si="10"/>
        <v>4</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f t="shared" ref="H36:T36" si="12">H30</f>
        <v>23557820</v>
      </c>
      <c r="I36" s="33">
        <f t="shared" si="12"/>
        <v>45867126</v>
      </c>
      <c r="J36" s="33">
        <f t="shared" si="12"/>
        <v>0</v>
      </c>
      <c r="K36" s="33">
        <f t="shared" si="12"/>
        <v>0</v>
      </c>
      <c r="L36" s="33">
        <f t="shared" si="12"/>
        <v>0</v>
      </c>
      <c r="M36" s="33">
        <f t="shared" si="12"/>
        <v>0</v>
      </c>
      <c r="N36" s="33">
        <f t="shared" si="12"/>
        <v>30005815</v>
      </c>
      <c r="O36" s="33">
        <f t="shared" si="12"/>
        <v>1816446</v>
      </c>
      <c r="P36" s="33">
        <f t="shared" si="12"/>
        <v>0</v>
      </c>
      <c r="Q36" s="33">
        <f t="shared" si="12"/>
        <v>0</v>
      </c>
      <c r="R36" s="33">
        <f t="shared" si="12"/>
        <v>0</v>
      </c>
      <c r="S36" s="33">
        <f t="shared" si="12"/>
        <v>0</v>
      </c>
      <c r="T36" s="33">
        <f t="shared" si="12"/>
        <v>0</v>
      </c>
      <c r="U36" s="33">
        <f>U30</f>
        <v>-193579453</v>
      </c>
      <c r="V36" s="33">
        <f>V30</f>
        <v>-12556109</v>
      </c>
      <c r="W36" s="37">
        <f>H36+I36+J36+K36-L36+M36+N36+O36+P36+Q36+R36+U36+V36+S36+T36</f>
        <v>-104888355</v>
      </c>
      <c r="X36" s="33">
        <v>0</v>
      </c>
      <c r="Y36" s="37">
        <f t="shared" ref="Y36:Y38" si="13">W36+X36</f>
        <v>-104888355</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276" t="s">
        <v>430</v>
      </c>
      <c r="B39" s="276"/>
      <c r="C39" s="276"/>
      <c r="D39" s="276"/>
      <c r="E39" s="276"/>
      <c r="F39" s="276"/>
      <c r="G39" s="7">
        <v>31</v>
      </c>
      <c r="H39" s="34">
        <f>H36+H37+H38</f>
        <v>23557820</v>
      </c>
      <c r="I39" s="34">
        <f t="shared" ref="I39:Y39" si="15">I36+I37+I38</f>
        <v>45867126</v>
      </c>
      <c r="J39" s="34">
        <f t="shared" si="15"/>
        <v>0</v>
      </c>
      <c r="K39" s="34">
        <f t="shared" si="15"/>
        <v>0</v>
      </c>
      <c r="L39" s="34">
        <f t="shared" si="15"/>
        <v>0</v>
      </c>
      <c r="M39" s="34">
        <f t="shared" si="15"/>
        <v>0</v>
      </c>
      <c r="N39" s="34">
        <f t="shared" si="15"/>
        <v>30005815</v>
      </c>
      <c r="O39" s="34">
        <f t="shared" si="15"/>
        <v>1816446</v>
      </c>
      <c r="P39" s="34">
        <f t="shared" si="15"/>
        <v>0</v>
      </c>
      <c r="Q39" s="34">
        <f t="shared" si="15"/>
        <v>0</v>
      </c>
      <c r="R39" s="34">
        <f t="shared" si="15"/>
        <v>0</v>
      </c>
      <c r="S39" s="34">
        <f t="shared" si="15"/>
        <v>0</v>
      </c>
      <c r="T39" s="34">
        <f t="shared" si="15"/>
        <v>0</v>
      </c>
      <c r="U39" s="34">
        <f t="shared" si="15"/>
        <v>-193579453</v>
      </c>
      <c r="V39" s="34">
        <f t="shared" si="15"/>
        <v>-12556109</v>
      </c>
      <c r="W39" s="34">
        <f t="shared" si="15"/>
        <v>-104888355</v>
      </c>
      <c r="X39" s="34">
        <f t="shared" si="15"/>
        <v>0</v>
      </c>
      <c r="Y39" s="34">
        <f t="shared" si="15"/>
        <v>-104888355</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-2139764</v>
      </c>
      <c r="W40" s="37">
        <f t="shared" ref="W40:W58" si="16">H40+I40+J40+K40-L40+M40+N40+O40+P40+Q40+R40+U40+V40+S40+T40</f>
        <v>-2139764</v>
      </c>
      <c r="X40" s="33">
        <v>0</v>
      </c>
      <c r="Y40" s="37">
        <f t="shared" ref="Y40:Y58" si="17">W40+X40</f>
        <v>-2139764</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-252396</v>
      </c>
      <c r="P42" s="35">
        <v>0</v>
      </c>
      <c r="Q42" s="35">
        <v>0</v>
      </c>
      <c r="R42" s="35">
        <v>0</v>
      </c>
      <c r="S42" s="33">
        <v>0</v>
      </c>
      <c r="T42" s="33">
        <v>0</v>
      </c>
      <c r="U42" s="33">
        <v>252396</v>
      </c>
      <c r="V42" s="33">
        <v>0</v>
      </c>
      <c r="W42" s="37">
        <f t="shared" si="16"/>
        <v>0</v>
      </c>
      <c r="X42" s="33">
        <v>0</v>
      </c>
      <c r="Y42" s="37">
        <f t="shared" si="17"/>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-V57-O57</f>
        <v>-12556109</v>
      </c>
      <c r="V57" s="33">
        <v>12556109</v>
      </c>
      <c r="W57" s="37">
        <f t="shared" si="16"/>
        <v>0</v>
      </c>
      <c r="X57" s="33">
        <v>0</v>
      </c>
      <c r="Y57" s="37">
        <f t="shared" si="17"/>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271" t="s">
        <v>433</v>
      </c>
      <c r="B59" s="271"/>
      <c r="C59" s="271"/>
      <c r="D59" s="271"/>
      <c r="E59" s="271"/>
      <c r="F59" s="271"/>
      <c r="G59" s="8">
        <v>51</v>
      </c>
      <c r="H59" s="36">
        <f>SUM(H39:H58)</f>
        <v>23557820</v>
      </c>
      <c r="I59" s="36">
        <f t="shared" ref="I59:Y59" si="18">SUM(I39:I58)</f>
        <v>45867126</v>
      </c>
      <c r="J59" s="36">
        <f t="shared" si="18"/>
        <v>0</v>
      </c>
      <c r="K59" s="36">
        <f t="shared" si="18"/>
        <v>0</v>
      </c>
      <c r="L59" s="36">
        <f t="shared" si="18"/>
        <v>0</v>
      </c>
      <c r="M59" s="36">
        <f t="shared" si="18"/>
        <v>0</v>
      </c>
      <c r="N59" s="36">
        <f t="shared" si="18"/>
        <v>30005815</v>
      </c>
      <c r="O59" s="36">
        <f t="shared" si="18"/>
        <v>1564050</v>
      </c>
      <c r="P59" s="36">
        <f t="shared" si="18"/>
        <v>0</v>
      </c>
      <c r="Q59" s="36">
        <f t="shared" si="18"/>
        <v>0</v>
      </c>
      <c r="R59" s="36">
        <f t="shared" si="18"/>
        <v>0</v>
      </c>
      <c r="S59" s="36">
        <f t="shared" si="18"/>
        <v>0</v>
      </c>
      <c r="T59" s="36">
        <f t="shared" si="18"/>
        <v>0</v>
      </c>
      <c r="U59" s="36">
        <f t="shared" si="18"/>
        <v>-205883166</v>
      </c>
      <c r="V59" s="36">
        <f t="shared" si="18"/>
        <v>-2139764</v>
      </c>
      <c r="W59" s="36">
        <f t="shared" si="18"/>
        <v>-107028119</v>
      </c>
      <c r="X59" s="36">
        <f t="shared" si="18"/>
        <v>0</v>
      </c>
      <c r="Y59" s="36">
        <f t="shared" si="18"/>
        <v>-107028119</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-252396</v>
      </c>
      <c r="P61" s="37">
        <f t="shared" si="19"/>
        <v>0</v>
      </c>
      <c r="Q61" s="37">
        <f t="shared" si="19"/>
        <v>0</v>
      </c>
      <c r="R61" s="37">
        <f t="shared" si="19"/>
        <v>0</v>
      </c>
      <c r="S61" s="37">
        <f t="shared" ref="S61:T61" si="20">SUM(S41:S49)</f>
        <v>0</v>
      </c>
      <c r="T61" s="37">
        <f t="shared" si="20"/>
        <v>0</v>
      </c>
      <c r="U61" s="37">
        <f t="shared" si="19"/>
        <v>252396</v>
      </c>
      <c r="V61" s="37">
        <f t="shared" si="19"/>
        <v>0</v>
      </c>
      <c r="W61" s="37">
        <f t="shared" si="19"/>
        <v>0</v>
      </c>
      <c r="X61" s="37">
        <f t="shared" si="19"/>
        <v>0</v>
      </c>
      <c r="Y61" s="37">
        <f t="shared" si="19"/>
        <v>0</v>
      </c>
    </row>
    <row r="62" spans="1:25" ht="27.75" customHeight="1" x14ac:dyDescent="0.25">
      <c r="A62" s="268" t="s">
        <v>435</v>
      </c>
      <c r="B62" s="268"/>
      <c r="C62" s="268"/>
      <c r="D62" s="268"/>
      <c r="E62" s="268"/>
      <c r="F62" s="268"/>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-252396</v>
      </c>
      <c r="P62" s="37">
        <f t="shared" si="21"/>
        <v>0</v>
      </c>
      <c r="Q62" s="37">
        <f t="shared" si="21"/>
        <v>0</v>
      </c>
      <c r="R62" s="37">
        <f t="shared" si="21"/>
        <v>0</v>
      </c>
      <c r="S62" s="37">
        <f t="shared" ref="S62:T62" si="22">S40+S61</f>
        <v>0</v>
      </c>
      <c r="T62" s="37">
        <f t="shared" si="22"/>
        <v>0</v>
      </c>
      <c r="U62" s="37">
        <f t="shared" si="21"/>
        <v>252396</v>
      </c>
      <c r="V62" s="37">
        <f t="shared" si="21"/>
        <v>-2139764</v>
      </c>
      <c r="W62" s="37">
        <f t="shared" si="21"/>
        <v>-2139764</v>
      </c>
      <c r="X62" s="37">
        <f t="shared" si="21"/>
        <v>0</v>
      </c>
      <c r="Y62" s="37">
        <f t="shared" si="21"/>
        <v>-2139764</v>
      </c>
    </row>
    <row r="63" spans="1:25" ht="29.25" customHeight="1" x14ac:dyDescent="0.25">
      <c r="A63" s="269" t="s">
        <v>436</v>
      </c>
      <c r="B63" s="269"/>
      <c r="C63" s="269"/>
      <c r="D63" s="269"/>
      <c r="E63" s="269"/>
      <c r="F63" s="269"/>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-12556109</v>
      </c>
      <c r="V63" s="38">
        <f t="shared" si="23"/>
        <v>12556109</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0" zoomScaleNormal="70" workbookViewId="0">
      <selection sqref="A1:I40"/>
    </sheetView>
  </sheetViews>
  <sheetFormatPr defaultRowHeight="13.2" x14ac:dyDescent="0.25"/>
  <cols>
    <col min="9" max="9" width="95" customWidth="1"/>
  </cols>
  <sheetData>
    <row r="1" spans="1:9" x14ac:dyDescent="0.25">
      <c r="A1" s="295" t="s">
        <v>448</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Zdenko Starčević</cp:lastModifiedBy>
  <cp:lastPrinted>2018-04-25T06:49:36Z</cp:lastPrinted>
  <dcterms:created xsi:type="dcterms:W3CDTF">2008-10-17T11:51:54Z</dcterms:created>
  <dcterms:modified xsi:type="dcterms:W3CDTF">2024-04-26T09:15:14Z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